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codeName="ThisWorkbook" defaultThemeVersion="124226"/>
  <bookViews>
    <workbookView xWindow="28680"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<sst xmlns="http://schemas.openxmlformats.org/spreadsheetml/2006/main" count="27177" uniqueCount="9114">
  <si>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</si>
  <si>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</si>
  <si>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</si>
  <si>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</si>
  <si>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</si>
  <si>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</si>
  <si>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</si>
  <si>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</si>
  <si>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</si>
  <si>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</si>
  <si>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</si>
  <si>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</si>
  <si>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</si>
  <si>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</si>
  <si>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</si>
  <si>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</si>
  <si>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</si>
  <si>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</si>
  <si>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</si>
  <si>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</si>
  <si>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</si>
  <si>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</si>
  <si>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</si>
  <si>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</si>
  <si>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</si>
  <si>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</si>
  <si>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</si>
  <si>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</si>
  <si>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</si>
  <si>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</si>
  <si>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</si>
  <si>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</si>
  <si>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</si>
  <si>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</si>
  <si>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</si>
  <si>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</si>
  <si>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</si>
  <si>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</si>
  <si>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</si>
  <si>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</si>
  <si>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</si>
  <si>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</si>
  <si>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</si>
  <si>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</si>
  <si>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</si>
  <si>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</si>
  <si>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</si>
  <si>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</si>
  <si>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</si>
  <si>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</si>
  <si>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</si>
  <si>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</si>
  <si>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</si>
  <si>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</si>
  <si>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</si>
  <si>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</si>
  <si>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</si>
  <si>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</si>
  <si>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</si>
  <si>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</si>
  <si>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</si>
  <si>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</si>
  <si>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</si>
  <si>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</si>
  <si>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</si>
  <si>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</si>
  <si>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</si>
  <si>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</si>
  <si>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</si>
  <si>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</si>
  <si>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</si>
  <si>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</si>
  <si>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</si>
  <si>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</si>
  <si>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</si>
  <si>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</si>
  <si>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</si>
  <si>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</si>
  <si>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</si>
  <si>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</si>
  <si>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</si>
  <si>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</si>
  <si>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</si>
  <si>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</si>
  <si>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</si>
  <si>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</si>
  <si>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</si>
  <si>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</si>
  <si>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</si>
  <si>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</si>
  <si>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</si>
  <si>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</si>
  <si>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</si>
  <si>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</si>
  <si>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</si>
  <si>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</si>
  <si>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</si>
  <si>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</si>
  <si>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</si>
  <si>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</si>
  <si>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</si>
  <si>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</si>
  <si>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</si>
  <si>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</si>
  <si>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</si>
  <si>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</si>
  <si>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</si>
  <si>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</si>
  <si>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</si>
  <si>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</si>
  <si>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</si>
  <si>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</si>
  <si>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</si>
  <si>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</si>
  <si>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</si>
  <si>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</si>
  <si>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</si>
  <si>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</si>
  <si>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</si>
  <si>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</si>
  <si>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</si>
  <si>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</si>
  <si>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</si>
  <si>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</si>
  <si>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</si>
  <si>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</si>
  <si>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</si>
  <si>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</si>
  <si>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</si>
  <si>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</si>
  <si>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</si>
  <si>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</si>
  <si>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</si>
  <si>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</si>
  <si>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</si>
  <si>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</si>
  <si>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</si>
  <si>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</si>
  <si>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</si>
  <si>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</si>
  <si>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</si>
  <si>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</si>
  <si>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</si>
  <si>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</si>
  <si>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</si>
  <si>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</si>
  <si>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</si>
  <si>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</si>
  <si>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</si>
  <si>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</si>
  <si>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</si>
  <si>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</si>
  <si>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</si>
  <si>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</si>
  <si>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</si>
  <si>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</si>
  <si>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</si>
  <si>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</si>
  <si>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</si>
  <si>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</si>
  <si>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</si>
  <si>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</si>
  <si>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</si>
  <si>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</si>
  <si>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</si>
  <si>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</si>
  <si>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</si>
  <si>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</si>
  <si>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</si>
  <si>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</si>
  <si>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</si>
  <si>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</si>
  <si>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</si>
  <si>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</si>
  <si>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</si>
  <si>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</si>
  <si>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</si>
  <si>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</si>
  <si>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</si>
  <si>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</si>
  <si>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</si>
  <si>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</si>
  <si>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</si>
  <si>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</si>
  <si>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</si>
  <si>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</si>
  <si>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</si>
  <si>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</si>
  <si>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</si>
  <si>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</si>
  <si>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</si>
  <si>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</si>
  <si>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</si>
  <si>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</si>
  <si>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</si>
  <si>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</si>
  <si>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</si>
  <si>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</si>
  <si>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</si>
  <si>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</si>
  <si>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</si>
  <si>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</si>
  <si>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</si>
  <si>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</si>
  <si>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</si>
  <si>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</si>
  <si>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</si>
  <si>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</si>
  <si>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</si>
  <si>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</si>
  <si>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</si>
  <si>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</si>
  <si>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</si>
  <si>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</si>
  <si>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</si>
  <si>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</si>
  <si>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</si>
  <si>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</si>
  <si>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</si>
  <si>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</si>
  <si>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</si>
  <si>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</si>
  <si>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</si>
  <si>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</si>
  <si>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</si>
  <si>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</si>
  <si>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</si>
  <si>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</si>
  <si>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</si>
  <si>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</si>
  <si>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</si>
  <si>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</si>
  <si>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</si>
  <si>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</si>
  <si>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</si>
  <si>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</si>
  <si>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</si>
  <si>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</si>
  <si>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</si>
  <si>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</si>
  <si>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</si>
  <si>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</si>
  <si>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</si>
  <si>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</si>
  <si>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</si>
  <si>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</si>
  <si>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</si>
  <si>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</si>
  <si>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</si>
  <si>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</si>
  <si>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</si>
  <si>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</si>
  <si>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</si>
  <si>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</si>
  <si>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</si>
  <si>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</si>
  <si>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</si>
  <si>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</si>
  <si>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</si>
  <si>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</si>
  <si>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</si>
  <si>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</si>
  <si>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</si>
  <si>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</si>
  <si>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</si>
  <si>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</si>
  <si>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daya1angel</t>
  </si>
  <si>
    <t>hashtagmarketi7</t>
  </si>
  <si>
    <t>crowded</t>
  </si>
  <si>
    <t>un</t>
  </si>
  <si>
    <t>everyone</t>
  </si>
  <si>
    <t>Retweet</t>
  </si>
  <si>
    <t>Mentions</t>
  </si>
  <si>
    <t>MentionsInRetweet</t>
  </si>
  <si>
    <t>Replies to</t>
  </si>
  <si>
    <t>MentionsInReplyTo</t>
  </si>
  <si>
    <t>tips</t>
  </si>
  <si>
    <t>discord</t>
  </si>
  <si>
    <t>breaking</t>
  </si>
  <si>
    <t>twitter.com</t>
  </si>
  <si>
    <t>twitter.com twitter.com twitter.com twitter.com</t>
  </si>
  <si>
    <t>photo</t>
  </si>
  <si>
    <t>video</t>
  </si>
  <si>
    <t>animated_gif</t>
  </si>
  <si>
    <t>photo photo photo photo</t>
  </si>
  <si>
    <t>photo photo photo</t>
  </si>
  <si>
    <t>en</t>
  </si>
  <si>
    <t>es</t>
  </si>
  <si>
    <t>it</t>
  </si>
  <si>
    <t>de</t>
  </si>
  <si>
    <t>qme</t>
  </si>
  <si>
    <t>und</t>
  </si>
  <si>
    <t>in</t>
  </si>
  <si>
    <t>et</t>
  </si>
  <si>
    <t>da</t>
  </si>
  <si>
    <t>el</t>
  </si>
  <si>
    <t>no</t>
  </si>
  <si>
    <t>13:40:00</t>
  </si>
  <si>
    <t>14:38:43</t>
  </si>
  <si>
    <t>18:57:00</t>
  </si>
  <si>
    <t>20:00:00</t>
  </si>
  <si>
    <t>10:01:24</t>
  </si>
  <si>
    <t>05:21:23</t>
  </si>
  <si>
    <t>Spain</t>
  </si>
  <si>
    <t>1080 1080 1080 1080</t>
  </si>
  <si>
    <t>1200 1200 1200 1200</t>
  </si>
  <si>
    <t/>
  </si>
  <si>
    <t>1377239026432888832</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</si>
  <si>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</si>
  <si>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</si>
  <si>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</si>
  <si>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</si>
  <si>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</si>
  <si>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</si>
  <si>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</si>
  <si>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</si>
  <si>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</si>
  <si>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</si>
  <si>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</si>
  <si>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</si>
  <si>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</si>
  <si>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</si>
  <si>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</si>
  <si>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</si>
  <si>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</si>
  <si>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</si>
  <si>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</si>
  <si>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</si>
  <si>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</si>
  <si>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</si>
  <si>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</si>
  <si>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</si>
  <si>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</si>
  <si>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</si>
  <si>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Mar</t>
  </si>
  <si>
    <t>wow</t>
  </si>
  <si>
    <t>Dayana Angel</t>
  </si>
  <si>
    <t>#️⃣ #SEOHASHTAG conoce tus _xD83C__xDF10_ audiencias #hashtag</t>
  </si>
  <si>
    <t>865662805</t>
  </si>
  <si>
    <t>none</t>
  </si>
  <si>
    <t>blue</t>
  </si>
  <si>
    <t>México</t>
  </si>
  <si>
    <t>Mexico City</t>
  </si>
  <si>
    <t>Monterrey, Nuevo León</t>
  </si>
  <si>
    <t>Mexico</t>
  </si>
  <si>
    <t>Medellin Colombia</t>
  </si>
  <si>
    <t>Israel #️⃣</t>
  </si>
  <si>
    <t>hier</t>
  </si>
  <si>
    <t>Querétaro</t>
  </si>
  <si>
    <t>Ciudad de México</t>
  </si>
  <si>
    <t>CDMX</t>
  </si>
  <si>
    <t>CDMX, México</t>
  </si>
  <si>
    <t>Community Manager. #CreadoradeContenidos #DigitalMarketing 
#SocialMedia #DigitalTransformation #eMailMarketing Convierte tus #Hashtag en #VENTAS.</t>
  </si>
  <si>
    <t>#️⃣ Vivian Francos #SEOhashtag
⚡️ Estrategias #hashtag #marketing para campañas políticas, posicionar marcas y eventos #Linkedin #NodeXL #TweetBinder #Metricool</t>
  </si>
  <si>
    <t>linkedin.com/in/dayaangel/</t>
  </si>
  <si>
    <t>vivianfrancos.com</t>
  </si>
  <si>
    <t>CreadoradeContenidos DigitalMarketing SocialMedia DigitalTransformation eMailMarketing Hashtag VENTAS</t>
  </si>
  <si>
    <t>SEOhashtag hashtag marketing Linkedin NodeXL TweetBinder Metricool</t>
  </si>
  <si>
    <t>Open Twitter Page for This Person</t>
  </si>
  <si>
    <t>Directed</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</si>
  <si>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</si>
  <si>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</si>
  <si>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</si>
  <si>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</si>
  <si>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</si>
  <si>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</si>
  <si>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</si>
  <si>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</si>
  <si>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</si>
  <si>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</si>
  <si>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</si>
  <si>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</si>
  <si>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</si>
  <si>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</si>
  <si>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</si>
  <si>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</si>
  <si>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</si>
  <si>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</si>
  <si>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</si>
  <si>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</si>
  <si>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</si>
  <si>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</si>
  <si>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</si>
  <si>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</si>
  <si>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</si>
  <si>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</si>
  <si>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</si>
  <si>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</si>
  <si>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</si>
  <si>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</si>
  <si>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t>
  </si>
  <si>
    <t>lead</t>
  </si>
  <si>
    <t>time</t>
  </si>
  <si>
    <t>2023</t>
  </si>
  <si>
    <t>use</t>
  </si>
  <si>
    <t>make</t>
  </si>
  <si>
    <t>best</t>
  </si>
  <si>
    <t>one</t>
  </si>
  <si>
    <t>better</t>
  </si>
  <si>
    <t>free</t>
  </si>
  <si>
    <t>love</t>
  </si>
  <si>
    <t>work</t>
  </si>
  <si>
    <t>april</t>
  </si>
  <si>
    <t>great</t>
  </si>
  <si>
    <t>need</t>
  </si>
  <si>
    <t>sure</t>
  </si>
  <si>
    <t>perfil</t>
  </si>
  <si>
    <t>good</t>
  </si>
  <si>
    <t>leads</t>
  </si>
  <si>
    <t>top</t>
  </si>
  <si>
    <t>thank</t>
  </si>
  <si>
    <t>refund</t>
  </si>
  <si>
    <t>ridiculously</t>
  </si>
  <si>
    <t>support</t>
  </si>
  <si>
    <t>month</t>
  </si>
  <si>
    <t>web</t>
  </si>
  <si>
    <t>hack</t>
  </si>
  <si>
    <t>happy</t>
  </si>
  <si>
    <t>re</t>
  </si>
  <si>
    <t>world</t>
  </si>
  <si>
    <t>well</t>
  </si>
  <si>
    <t>sustainable</t>
  </si>
  <si>
    <t>die</t>
  </si>
  <si>
    <t>nuestra</t>
  </si>
  <si>
    <t>success</t>
  </si>
  <si>
    <t>important</t>
  </si>
  <si>
    <t>getting</t>
  </si>
  <si>
    <t>right</t>
  </si>
  <si>
    <t>fine</t>
  </si>
  <si>
    <t>valor</t>
  </si>
  <si>
    <t>offers</t>
  </si>
  <si>
    <t>panel</t>
  </si>
  <si>
    <t>ready</t>
  </si>
  <si>
    <t>tus</t>
  </si>
  <si>
    <t>easy</t>
  </si>
  <si>
    <t>improve</t>
  </si>
  <si>
    <t>amazing</t>
  </si>
  <si>
    <t>talent</t>
  </si>
  <si>
    <t>discover</t>
  </si>
  <si>
    <t>miss</t>
  </si>
  <si>
    <t>puedes</t>
  </si>
  <si>
    <t>regret</t>
  </si>
  <si>
    <t>50</t>
  </si>
  <si>
    <t>skill</t>
  </si>
  <si>
    <t>limited</t>
  </si>
  <si>
    <t>successful</t>
  </si>
  <si>
    <t>powerful</t>
  </si>
  <si>
    <t>super</t>
  </si>
  <si>
    <t>excited</t>
  </si>
  <si>
    <t>nuestro</t>
  </si>
  <si>
    <t>boost</t>
  </si>
  <si>
    <t>available</t>
  </si>
  <si>
    <t>valuable</t>
  </si>
  <si>
    <t>experts</t>
  </si>
  <si>
    <t>kindly</t>
  </si>
  <si>
    <t>soft</t>
  </si>
  <si>
    <t>sorry</t>
  </si>
  <si>
    <t>stand</t>
  </si>
  <si>
    <t>conoce</t>
  </si>
  <si>
    <t>stop</t>
  </si>
  <si>
    <t>welcome</t>
  </si>
  <si>
    <t>exciting</t>
  </si>
  <si>
    <t>worth</t>
  </si>
  <si>
    <t>awesome</t>
  </si>
  <si>
    <t>perfect</t>
  </si>
  <si>
    <t>struggling</t>
  </si>
  <si>
    <t>grateful</t>
  </si>
  <si>
    <t>everything</t>
  </si>
  <si>
    <t>system</t>
  </si>
  <si>
    <t>pretend</t>
  </si>
  <si>
    <t>hard</t>
  </si>
  <si>
    <t>plan</t>
  </si>
  <si>
    <t>nemesis</t>
  </si>
  <si>
    <t>enough</t>
  </si>
  <si>
    <t>win</t>
  </si>
  <si>
    <t>mistakes</t>
  </si>
  <si>
    <t>likes</t>
  </si>
  <si>
    <t>fresh</t>
  </si>
  <si>
    <t>leading</t>
  </si>
  <si>
    <t>attack</t>
  </si>
  <si>
    <t>empresa</t>
  </si>
  <si>
    <t>lost</t>
  </si>
  <si>
    <t>process</t>
  </si>
  <si>
    <t>advanced</t>
  </si>
  <si>
    <t>proud</t>
  </si>
  <si>
    <t>leverage</t>
  </si>
  <si>
    <t>24</t>
  </si>
  <si>
    <t>fake</t>
  </si>
  <si>
    <t>sector</t>
  </si>
  <si>
    <t>enjoy</t>
  </si>
  <si>
    <t>led</t>
  </si>
  <si>
    <t>estamos</t>
  </si>
  <si>
    <t>complement</t>
  </si>
  <si>
    <t>destroy</t>
  </si>
  <si>
    <t>helping</t>
  </si>
  <si>
    <t>trust</t>
  </si>
  <si>
    <t>intelligence</t>
  </si>
  <si>
    <t>enhance</t>
  </si>
  <si>
    <t>recommendation</t>
  </si>
  <si>
    <t>nice</t>
  </si>
  <si>
    <t>glad</t>
  </si>
  <si>
    <t>descubre</t>
  </si>
  <si>
    <t>golden</t>
  </si>
  <si>
    <t>discredit</t>
  </si>
  <si>
    <t>forma</t>
  </si>
  <si>
    <t>critical</t>
  </si>
  <si>
    <t>favorite</t>
  </si>
  <si>
    <t>defame</t>
  </si>
  <si>
    <t>between</t>
  </si>
  <si>
    <t>16</t>
  </si>
  <si>
    <t>killing</t>
  </si>
  <si>
    <t>effective</t>
  </si>
  <si>
    <t>interesting</t>
  </si>
  <si>
    <t>positive</t>
  </si>
  <si>
    <t>empresas</t>
  </si>
  <si>
    <t>winning</t>
  </si>
  <si>
    <t>issue</t>
  </si>
  <si>
    <t>effectively</t>
  </si>
  <si>
    <t>efficient</t>
  </si>
  <si>
    <t>easier</t>
  </si>
  <si>
    <t>supporting</t>
  </si>
  <si>
    <t>comprehensive</t>
  </si>
  <si>
    <t>beautiful</t>
  </si>
  <si>
    <t>recommendations</t>
  </si>
  <si>
    <t>strong</t>
  </si>
  <si>
    <t>works</t>
  </si>
  <si>
    <t>appreciate</t>
  </si>
  <si>
    <t>helped</t>
  </si>
  <si>
    <t>pros</t>
  </si>
  <si>
    <t>benefits</t>
  </si>
  <si>
    <t>cold</t>
  </si>
  <si>
    <t>popular</t>
  </si>
  <si>
    <t>creative</t>
  </si>
  <si>
    <t>bad</t>
  </si>
  <si>
    <t>faster</t>
  </si>
  <si>
    <t>hacks</t>
  </si>
  <si>
    <t>stress</t>
  </si>
  <si>
    <t>helpful</t>
  </si>
  <si>
    <t>cuenta</t>
  </si>
  <si>
    <t>portable</t>
  </si>
  <si>
    <t>engaging</t>
  </si>
  <si>
    <t>silent</t>
  </si>
  <si>
    <t>estrategia</t>
  </si>
  <si>
    <t>smart</t>
  </si>
  <si>
    <t>significant</t>
  </si>
  <si>
    <t>fun</t>
  </si>
  <si>
    <t>días</t>
  </si>
  <si>
    <t>problem</t>
  </si>
  <si>
    <t>innovation</t>
  </si>
  <si>
    <t>comfort</t>
  </si>
  <si>
    <t>twisted</t>
  </si>
  <si>
    <t>feat</t>
  </si>
  <si>
    <t>heaven</t>
  </si>
  <si>
    <t>restricted</t>
  </si>
  <si>
    <t>reputation</t>
  </si>
  <si>
    <t>importante</t>
  </si>
  <si>
    <t>limits</t>
  </si>
  <si>
    <t>break</t>
  </si>
  <si>
    <t>useful</t>
  </si>
  <si>
    <t>bonus</t>
  </si>
  <si>
    <t>affordable</t>
  </si>
  <si>
    <t>thrilled</t>
  </si>
  <si>
    <t>beware</t>
  </si>
  <si>
    <t>magical</t>
  </si>
  <si>
    <t>algunas</t>
  </si>
  <si>
    <t>crazy</t>
  </si>
  <si>
    <t>worst</t>
  </si>
  <si>
    <t>fast</t>
  </si>
  <si>
    <t>crafty</t>
  </si>
  <si>
    <t>abuse</t>
  </si>
  <si>
    <t>wrong</t>
  </si>
  <si>
    <t>correctly</t>
  </si>
  <si>
    <t>happiness</t>
  </si>
  <si>
    <t>excellent</t>
  </si>
  <si>
    <t>positively</t>
  </si>
  <si>
    <t>edición</t>
  </si>
  <si>
    <t>personalized</t>
  </si>
  <si>
    <t>55</t>
  </si>
  <si>
    <t>succeed</t>
  </si>
  <si>
    <t>incredible</t>
  </si>
  <si>
    <t>located</t>
  </si>
  <si>
    <t>tired</t>
  </si>
  <si>
    <t>participar</t>
  </si>
  <si>
    <t>impressive</t>
  </si>
  <si>
    <t>glorious</t>
  </si>
  <si>
    <t>26</t>
  </si>
  <si>
    <t>exposición</t>
  </si>
  <si>
    <t>estas</t>
  </si>
  <si>
    <t>losing</t>
  </si>
  <si>
    <t>threat</t>
  </si>
  <si>
    <t>supported</t>
  </si>
  <si>
    <t>gentle</t>
  </si>
  <si>
    <t>advantage</t>
  </si>
  <si>
    <t>conexiones</t>
  </si>
  <si>
    <t>experiencia</t>
  </si>
  <si>
    <t>ignore</t>
  </si>
  <si>
    <t>died</t>
  </si>
  <si>
    <t>worry</t>
  </si>
  <si>
    <t>dedicated</t>
  </si>
  <si>
    <t>prompt</t>
  </si>
  <si>
    <t>tendencias</t>
  </si>
  <si>
    <t>progress</t>
  </si>
  <si>
    <t>co2</t>
  </si>
  <si>
    <t>hot</t>
  </si>
  <si>
    <t>stunning</t>
  </si>
  <si>
    <t>hate</t>
  </si>
  <si>
    <t>proven</t>
  </si>
  <si>
    <t>lucky</t>
  </si>
  <si>
    <t>wonder</t>
  </si>
  <si>
    <t>confidence</t>
  </si>
  <si>
    <t>awards</t>
  </si>
  <si>
    <t>pretty</t>
  </si>
  <si>
    <t>gaining</t>
  </si>
  <si>
    <t>manage</t>
  </si>
  <si>
    <t>área</t>
  </si>
  <si>
    <t>master</t>
  </si>
  <si>
    <t>unlimited</t>
  </si>
  <si>
    <t>elevate</t>
  </si>
  <si>
    <t>courage</t>
  </si>
  <si>
    <t>méxico</t>
  </si>
  <si>
    <t>later</t>
  </si>
  <si>
    <t>mejorar</t>
  </si>
  <si>
    <t>congratulations</t>
  </si>
  <si>
    <t>cloud</t>
  </si>
  <si>
    <t>excel</t>
  </si>
  <si>
    <t>fantastic</t>
  </si>
  <si>
    <t>talented</t>
  </si>
  <si>
    <t>pleasure</t>
  </si>
  <si>
    <t>won</t>
  </si>
  <si>
    <t>meaningful</t>
  </si>
  <si>
    <t>award</t>
  </si>
  <si>
    <t>problems</t>
  </si>
  <si>
    <t>tough</t>
  </si>
  <si>
    <t>conectar</t>
  </si>
  <si>
    <t>passionate</t>
  </si>
  <si>
    <t>intelligent</t>
  </si>
  <si>
    <t>clarity</t>
  </si>
  <si>
    <t>premier</t>
  </si>
  <si>
    <t>vice</t>
  </si>
  <si>
    <t>mistake</t>
  </si>
  <si>
    <t>illicit</t>
  </si>
  <si>
    <t>deadly</t>
  </si>
  <si>
    <t>secure</t>
  </si>
  <si>
    <t>freedom</t>
  </si>
  <si>
    <t>modern</t>
  </si>
  <si>
    <t>scams</t>
  </si>
  <si>
    <t>hardships</t>
  </si>
  <si>
    <t>inversiones</t>
  </si>
  <si>
    <t>leer</t>
  </si>
  <si>
    <t>talks</t>
  </si>
  <si>
    <t>dynamic</t>
  </si>
  <si>
    <t>abril</t>
  </si>
  <si>
    <t>tricky</t>
  </si>
  <si>
    <t>winners</t>
  </si>
  <si>
    <t>innovative</t>
  </si>
  <si>
    <t>excuses</t>
  </si>
  <si>
    <t>gratitude</t>
  </si>
  <si>
    <t>qualified</t>
  </si>
  <si>
    <t>celebrate</t>
  </si>
  <si>
    <t>loved</t>
  </si>
  <si>
    <t>death</t>
  </si>
  <si>
    <t>benefit</t>
  </si>
  <si>
    <t>joy</t>
  </si>
  <si>
    <t>fame</t>
  </si>
  <si>
    <t>podrás</t>
  </si>
  <si>
    <t>pale</t>
  </si>
  <si>
    <t>fastest</t>
  </si>
  <si>
    <t>prefer</t>
  </si>
  <si>
    <t>shoot</t>
  </si>
  <si>
    <t>gem</t>
  </si>
  <si>
    <t>productive</t>
  </si>
  <si>
    <t>honor</t>
  </si>
  <si>
    <t>mastery</t>
  </si>
  <si>
    <t>dar</t>
  </si>
  <si>
    <t>humor</t>
  </si>
  <si>
    <t>loss</t>
  </si>
  <si>
    <t>din</t>
  </si>
  <si>
    <t>grumpy</t>
  </si>
  <si>
    <t>gain</t>
  </si>
  <si>
    <t>attractive</t>
  </si>
  <si>
    <t>lose</t>
  </si>
  <si>
    <t>joke</t>
  </si>
  <si>
    <t>recommend</t>
  </si>
  <si>
    <t>fancy</t>
  </si>
  <si>
    <t>booth</t>
  </si>
  <si>
    <t>winner</t>
  </si>
  <si>
    <t>contribution</t>
  </si>
  <si>
    <t>enthusiast</t>
  </si>
  <si>
    <t>charming</t>
  </si>
  <si>
    <t>loyalty</t>
  </si>
  <si>
    <t>inspiring</t>
  </si>
  <si>
    <t>risk</t>
  </si>
  <si>
    <t>struggles</t>
  </si>
  <si>
    <t>motivated</t>
  </si>
  <si>
    <t>casi</t>
  </si>
  <si>
    <t>issues</t>
  </si>
  <si>
    <t>odd</t>
  </si>
  <si>
    <t>diferentes</t>
  </si>
  <si>
    <t>summit</t>
  </si>
  <si>
    <t>tout</t>
  </si>
  <si>
    <t>leaks</t>
  </si>
  <si>
    <t>colaboración</t>
  </si>
  <si>
    <t>extraordinary</t>
  </si>
  <si>
    <t>captivating</t>
  </si>
  <si>
    <t>misery</t>
  </si>
  <si>
    <t>accurately</t>
  </si>
  <si>
    <t>enhanced</t>
  </si>
  <si>
    <t>dark</t>
  </si>
  <si>
    <t>inspire</t>
  </si>
  <si>
    <t>protection</t>
  </si>
  <si>
    <t>authentic</t>
  </si>
  <si>
    <t>prestigious</t>
  </si>
  <si>
    <t>patience</t>
  </si>
  <si>
    <t>smile</t>
  </si>
  <si>
    <t>sweet</t>
  </si>
  <si>
    <t>fool</t>
  </si>
  <si>
    <t>crime</t>
  </si>
  <si>
    <t>gestión</t>
  </si>
  <si>
    <t>advocate</t>
  </si>
  <si>
    <t>critic</t>
  </si>
  <si>
    <t>thrive</t>
  </si>
  <si>
    <t>capable</t>
  </si>
  <si>
    <t>cute</t>
  </si>
  <si>
    <t>protect</t>
  </si>
  <si>
    <t>improvement</t>
  </si>
  <si>
    <t>rejected</t>
  </si>
  <si>
    <t>heartfelt</t>
  </si>
  <si>
    <t>expensive</t>
  </si>
  <si>
    <t>hub</t>
  </si>
  <si>
    <t>mystery</t>
  </si>
  <si>
    <t>boom</t>
  </si>
  <si>
    <t>revolutionize</t>
  </si>
  <si>
    <t>stolen</t>
  </si>
  <si>
    <t>honesty</t>
  </si>
  <si>
    <t>servicios</t>
  </si>
  <si>
    <t>malicious</t>
  </si>
  <si>
    <t>blow</t>
  </si>
  <si>
    <t>afford</t>
  </si>
  <si>
    <t>missed</t>
  </si>
  <si>
    <t>articulate</t>
  </si>
  <si>
    <t>magic</t>
  </si>
  <si>
    <t>commitment</t>
  </si>
  <si>
    <t>prison</t>
  </si>
  <si>
    <t>afraid</t>
  </si>
  <si>
    <t>dies</t>
  </si>
  <si>
    <t>famous</t>
  </si>
  <si>
    <t>2021</t>
  </si>
  <si>
    <t>respect</t>
  </si>
  <si>
    <t>dire</t>
  </si>
  <si>
    <t>achievement</t>
  </si>
  <si>
    <t>boring</t>
  </si>
  <si>
    <t>funny</t>
  </si>
  <si>
    <t>fail</t>
  </si>
  <si>
    <t>confident</t>
  </si>
  <si>
    <t>fabulous</t>
  </si>
  <si>
    <t>accomplished</t>
  </si>
  <si>
    <t>passive</t>
  </si>
  <si>
    <t>strain</t>
  </si>
  <si>
    <t>fresher</t>
  </si>
  <si>
    <t>delighted</t>
  </si>
  <si>
    <t>vague</t>
  </si>
  <si>
    <t>prosper</t>
  </si>
  <si>
    <t>drag</t>
  </si>
  <si>
    <t>ruthless</t>
  </si>
  <si>
    <t>recommended</t>
  </si>
  <si>
    <t>genius</t>
  </si>
  <si>
    <t>refresh</t>
  </si>
  <si>
    <t>variety</t>
  </si>
  <si>
    <t>efficiently</t>
  </si>
  <si>
    <t>destruction</t>
  </si>
  <si>
    <t>admire</t>
  </si>
  <si>
    <t>blunder</t>
  </si>
  <si>
    <t>failing</t>
  </si>
  <si>
    <t>unnecessary</t>
  </si>
  <si>
    <t>org</t>
  </si>
  <si>
    <t>27</t>
  </si>
  <si>
    <t>gold</t>
  </si>
  <si>
    <t>cheat</t>
  </si>
  <si>
    <t>appealing</t>
  </si>
  <si>
    <t>assault</t>
  </si>
  <si>
    <t>optimal</t>
  </si>
  <si>
    <t>disarm</t>
  </si>
  <si>
    <t>desarrollar</t>
  </si>
  <si>
    <t>worthless</t>
  </si>
  <si>
    <t>stealing</t>
  </si>
  <si>
    <t>lier</t>
  </si>
  <si>
    <t>gratuita</t>
  </si>
  <si>
    <t>pride</t>
  </si>
  <si>
    <t>attending</t>
  </si>
  <si>
    <t>lovely</t>
  </si>
  <si>
    <t>friendly</t>
  </si>
  <si>
    <t>unable</t>
  </si>
  <si>
    <t>wild</t>
  </si>
  <si>
    <t>wisdom</t>
  </si>
  <si>
    <t>gems</t>
  </si>
  <si>
    <t>lying</t>
  </si>
  <si>
    <t>encourage</t>
  </si>
  <si>
    <t>enjoying</t>
  </si>
  <si>
    <t>endorse</t>
  </si>
  <si>
    <t>evento</t>
  </si>
  <si>
    <t>resolute</t>
  </si>
  <si>
    <t>promises</t>
  </si>
  <si>
    <t>worked</t>
  </si>
  <si>
    <t>racism</t>
  </si>
  <si>
    <t>recovery</t>
  </si>
  <si>
    <t>disadvantage</t>
  </si>
  <si>
    <t>bless</t>
  </si>
  <si>
    <t>wonderful</t>
  </si>
  <si>
    <t>lack</t>
  </si>
  <si>
    <t>pleased</t>
  </si>
  <si>
    <t>enjoyed</t>
  </si>
  <si>
    <t>perfectly</t>
  </si>
  <si>
    <t>impossible</t>
  </si>
  <si>
    <t>difficult</t>
  </si>
  <si>
    <t>refine</t>
  </si>
  <si>
    <t>vanity</t>
  </si>
  <si>
    <t>fans</t>
  </si>
  <si>
    <t>infraestructura</t>
  </si>
  <si>
    <t>clear</t>
  </si>
  <si>
    <t>trouble</t>
  </si>
  <si>
    <t>nuevas</t>
  </si>
  <si>
    <t>limit</t>
  </si>
  <si>
    <t>safe</t>
  </si>
  <si>
    <t>slack</t>
  </si>
  <si>
    <t>madness</t>
  </si>
  <si>
    <t>dangerous</t>
  </si>
  <si>
    <t>attacks</t>
  </si>
  <si>
    <t>vulnerable</t>
  </si>
  <si>
    <t>snag</t>
  </si>
  <si>
    <t>unbeatable</t>
  </si>
  <si>
    <t>reasonable</t>
  </si>
  <si>
    <t>broken</t>
  </si>
  <si>
    <t>solid</t>
  </si>
  <si>
    <t>error</t>
  </si>
  <si>
    <t>poverty</t>
  </si>
  <si>
    <t>appreciated</t>
  </si>
  <si>
    <t>coolest</t>
  </si>
  <si>
    <t>genuine</t>
  </si>
  <si>
    <t>thankful</t>
  </si>
  <si>
    <t>grace</t>
  </si>
  <si>
    <t>unemployed</t>
  </si>
  <si>
    <t>consistent</t>
  </si>
  <si>
    <t>fears</t>
  </si>
  <si>
    <t>flourish</t>
  </si>
  <si>
    <t>dubious</t>
  </si>
  <si>
    <t>swipe</t>
  </si>
  <si>
    <t>complains</t>
  </si>
  <si>
    <t>inspiration</t>
  </si>
  <si>
    <t>traction</t>
  </si>
  <si>
    <t>shit</t>
  </si>
  <si>
    <t>mysterious</t>
  </si>
  <si>
    <t>industrial</t>
  </si>
  <si>
    <t>enthusiastic</t>
  </si>
  <si>
    <t>rumor</t>
  </si>
  <si>
    <t>desirable</t>
  </si>
  <si>
    <t>frustrating</t>
  </si>
  <si>
    <t>registro</t>
  </si>
  <si>
    <t>strongest</t>
  </si>
  <si>
    <t>underestimate</t>
  </si>
  <si>
    <t>unexpected</t>
  </si>
  <si>
    <t>grand</t>
  </si>
  <si>
    <t>dirty</t>
  </si>
  <si>
    <t>stronger</t>
  </si>
  <si>
    <t>crisis</t>
  </si>
  <si>
    <t>prominent</t>
  </si>
  <si>
    <t>honest</t>
  </si>
  <si>
    <t>reform</t>
  </si>
  <si>
    <t>destiny</t>
  </si>
  <si>
    <t>monster</t>
  </si>
  <si>
    <t>savage</t>
  </si>
  <si>
    <t>skilled</t>
  </si>
  <si>
    <t>decent</t>
  </si>
  <si>
    <t>rattled</t>
  </si>
  <si>
    <t>eager</t>
  </si>
  <si>
    <t>overwhelmed</t>
  </si>
  <si>
    <t>diligence</t>
  </si>
  <si>
    <t>unfortunately</t>
  </si>
  <si>
    <t>casos</t>
  </si>
  <si>
    <t>celebrated</t>
  </si>
  <si>
    <t>knowledgeable</t>
  </si>
  <si>
    <t>concerned</t>
  </si>
  <si>
    <t>responsibly</t>
  </si>
  <si>
    <t>qualify</t>
  </si>
  <si>
    <t>entertaining</t>
  </si>
  <si>
    <t>hilarious</t>
  </si>
  <si>
    <t>transparent</t>
  </si>
  <si>
    <t>dignity</t>
  </si>
  <si>
    <t>esperamos</t>
  </si>
  <si>
    <t>survival</t>
  </si>
  <si>
    <t>seasoned</t>
  </si>
  <si>
    <t>cleverly</t>
  </si>
  <si>
    <t>lean</t>
  </si>
  <si>
    <t>torture</t>
  </si>
  <si>
    <t>fascinating</t>
  </si>
  <si>
    <t>sick</t>
  </si>
  <si>
    <t>insightful</t>
  </si>
  <si>
    <t>consistently</t>
  </si>
  <si>
    <t>swift</t>
  </si>
  <si>
    <t>advantages</t>
  </si>
  <si>
    <t>fatal</t>
  </si>
  <si>
    <t>servicio</t>
  </si>
  <si>
    <t>penalty</t>
  </si>
  <si>
    <t>thriving</t>
  </si>
  <si>
    <t>classic</t>
  </si>
  <si>
    <t>utilidades</t>
  </si>
  <si>
    <t>loud</t>
  </si>
  <si>
    <t>willing</t>
  </si>
  <si>
    <t>improved</t>
  </si>
  <si>
    <t>steady</t>
  </si>
  <si>
    <t>patient</t>
  </si>
  <si>
    <t>dumb</t>
  </si>
  <si>
    <t>perfecta</t>
  </si>
  <si>
    <t>confused</t>
  </si>
  <si>
    <t>rich</t>
  </si>
  <si>
    <t>legendary</t>
  </si>
  <si>
    <t>splitting</t>
  </si>
  <si>
    <t>hero</t>
  </si>
  <si>
    <t>hang</t>
  </si>
  <si>
    <t>approval</t>
  </si>
  <si>
    <t>awarded</t>
  </si>
  <si>
    <t>luxurious</t>
  </si>
  <si>
    <t>dump</t>
  </si>
  <si>
    <t>louder</t>
  </si>
  <si>
    <t>broke</t>
  </si>
  <si>
    <t>flaws</t>
  </si>
  <si>
    <t>successfully</t>
  </si>
  <si>
    <t>diseño</t>
  </si>
  <si>
    <t>incredibly</t>
  </si>
  <si>
    <t>prosperous</t>
  </si>
  <si>
    <t>absurd</t>
  </si>
  <si>
    <t>ugh</t>
  </si>
  <si>
    <t>awesomeness</t>
  </si>
  <si>
    <t>encouragement</t>
  </si>
  <si>
    <t>strict</t>
  </si>
  <si>
    <t>agile</t>
  </si>
  <si>
    <t>heartening</t>
  </si>
  <si>
    <t>inspirational</t>
  </si>
  <si>
    <t>negativity</t>
  </si>
  <si>
    <t>rejection</t>
  </si>
  <si>
    <t>memorable</t>
  </si>
  <si>
    <t>loves</t>
  </si>
  <si>
    <t>cleanliness</t>
  </si>
  <si>
    <t>peace</t>
  </si>
  <si>
    <t>proving</t>
  </si>
  <si>
    <t>horas</t>
  </si>
  <si>
    <t>supportive</t>
  </si>
  <si>
    <t>auspicious</t>
  </si>
  <si>
    <t>endorsing</t>
  </si>
  <si>
    <t>uphold</t>
  </si>
  <si>
    <t>clean</t>
  </si>
  <si>
    <t>improving</t>
  </si>
  <si>
    <t>drones</t>
  </si>
  <si>
    <t>excellence</t>
  </si>
  <si>
    <t>irrelevant</t>
  </si>
  <si>
    <t>ease</t>
  </si>
  <si>
    <t>abused</t>
  </si>
  <si>
    <t>rape</t>
  </si>
  <si>
    <t>stellar</t>
  </si>
  <si>
    <t>degrading</t>
  </si>
  <si>
    <t>suffers</t>
  </si>
  <si>
    <t>setbacks</t>
  </si>
  <si>
    <t>unclear</t>
  </si>
  <si>
    <t>procrastination</t>
  </si>
  <si>
    <t>reliable</t>
  </si>
  <si>
    <t>congratulate</t>
  </si>
  <si>
    <t>falls</t>
  </si>
  <si>
    <t>wisely</t>
  </si>
  <si>
    <t>flexible</t>
  </si>
  <si>
    <t>betray</t>
  </si>
  <si>
    <t>conspiracy</t>
  </si>
  <si>
    <t>idiot</t>
  </si>
  <si>
    <t>hassle</t>
  </si>
  <si>
    <t>cringe</t>
  </si>
  <si>
    <t>prudence</t>
  </si>
  <si>
    <t>nonsense</t>
  </si>
  <si>
    <t>thoughtless</t>
  </si>
  <si>
    <t>ven</t>
  </si>
  <si>
    <t>uncertain</t>
  </si>
  <si>
    <t>disrespecting</t>
  </si>
  <si>
    <t>masters</t>
  </si>
  <si>
    <t>flattering</t>
  </si>
  <si>
    <t>frustrated</t>
  </si>
  <si>
    <t>crash</t>
  </si>
  <si>
    <t>mad</t>
  </si>
  <si>
    <t>sad</t>
  </si>
  <si>
    <t>nivel</t>
  </si>
  <si>
    <t>inundated</t>
  </si>
  <si>
    <t>seamless</t>
  </si>
  <si>
    <t>stressful</t>
  </si>
  <si>
    <t>cons</t>
  </si>
  <si>
    <t>awkward</t>
  </si>
  <si>
    <t>kill</t>
  </si>
  <si>
    <t>enticing</t>
  </si>
  <si>
    <t>denied</t>
  </si>
  <si>
    <t>pure</t>
  </si>
  <si>
    <t>ideal</t>
  </si>
  <si>
    <t>supreme</t>
  </si>
  <si>
    <t>supports</t>
  </si>
  <si>
    <t>complex</t>
  </si>
  <si>
    <t>smarter</t>
  </si>
  <si>
    <t>humble</t>
  </si>
  <si>
    <t>warned</t>
  </si>
  <si>
    <t>struggle</t>
  </si>
  <si>
    <t>simplest</t>
  </si>
  <si>
    <t>damn</t>
  </si>
  <si>
    <t>expertos</t>
  </si>
  <si>
    <t>shortage</t>
  </si>
  <si>
    <t>temptation</t>
  </si>
  <si>
    <t>flaw</t>
  </si>
  <si>
    <t>interests</t>
  </si>
  <si>
    <t>outstanding</t>
  </si>
  <si>
    <t>slow</t>
  </si>
  <si>
    <t>burning</t>
  </si>
  <si>
    <t>visita</t>
  </si>
  <si>
    <t>brilliant</t>
  </si>
  <si>
    <t>hurting</t>
  </si>
  <si>
    <t>scratch</t>
  </si>
  <si>
    <t>dead</t>
  </si>
  <si>
    <t>humour</t>
  </si>
  <si>
    <t>vender</t>
  </si>
  <si>
    <t>trick</t>
  </si>
  <si>
    <t>enemy</t>
  </si>
  <si>
    <t>trusted</t>
  </si>
  <si>
    <t>truthful</t>
  </si>
  <si>
    <t>agenda</t>
  </si>
  <si>
    <t>integrated</t>
  </si>
  <si>
    <t>overwhelm</t>
  </si>
  <si>
    <t>challenging</t>
  </si>
  <si>
    <t>cancer</t>
  </si>
  <si>
    <t>bright</t>
  </si>
  <si>
    <t>breaks</t>
  </si>
  <si>
    <t>stark</t>
  </si>
  <si>
    <t>friction</t>
  </si>
  <si>
    <t>lies</t>
  </si>
  <si>
    <t>improvements</t>
  </si>
  <si>
    <t>stranger</t>
  </si>
  <si>
    <t>danke</t>
  </si>
  <si>
    <t>properly</t>
  </si>
  <si>
    <t>worse</t>
  </si>
  <si>
    <t>openness</t>
  </si>
  <si>
    <t>luck</t>
  </si>
  <si>
    <t>junk</t>
  </si>
  <si>
    <t>fall</t>
  </si>
  <si>
    <t>rail</t>
  </si>
  <si>
    <t>sharp</t>
  </si>
  <si>
    <t>supporter</t>
  </si>
  <si>
    <t>bonkers</t>
  </si>
  <si>
    <t>strange</t>
  </si>
  <si>
    <t>partir</t>
  </si>
  <si>
    <t>pinch</t>
  </si>
  <si>
    <t>bash</t>
  </si>
  <si>
    <t>logistics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</si>
  <si>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</si>
  <si>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</si>
  <si>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</si>
  <si>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</si>
  <si>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</si>
  <si>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</si>
  <si>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</si>
  <si>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</si>
  <si>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</si>
  <si>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</si>
  <si>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</si>
  <si>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</si>
  <si>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</si>
  <si>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</si>
  <si>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</si>
  <si>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</si>
  <si>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</si>
  <si>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</si>
  <si>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</si>
  <si>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</si>
  <si>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</si>
  <si>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</si>
  <si>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</si>
  <si>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</si>
  <si>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</si>
  <si>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</si>
  <si>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</si>
  <si>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</si>
  <si>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</si>
  <si>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</si>
  <si>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illegally</t>
  </si>
  <si>
    <t>amaze</t>
  </si>
  <si>
    <t>ecommerce</t>
  </si>
  <si>
    <t>constructive</t>
  </si>
  <si>
    <t>lagging</t>
  </si>
  <si>
    <t>accolades</t>
  </si>
  <si>
    <t>scam</t>
  </si>
  <si>
    <t>pep</t>
  </si>
  <si>
    <t>embarrassing</t>
  </si>
  <si>
    <t>rollercoaster</t>
  </si>
  <si>
    <t>fortune</t>
  </si>
  <si>
    <t>mess</t>
  </si>
  <si>
    <t>trustworthy</t>
  </si>
  <si>
    <t>lograr</t>
  </si>
  <si>
    <t>the</t>
  </si>
  <si>
    <t>razones</t>
  </si>
  <si>
    <t>hell</t>
  </si>
  <si>
    <t>promptly</t>
  </si>
  <si>
    <t>doubt</t>
  </si>
  <si>
    <t>manageable</t>
  </si>
  <si>
    <t>uplifting</t>
  </si>
  <si>
    <t>deception</t>
  </si>
  <si>
    <t>sustainability</t>
  </si>
  <si>
    <t>concerns</t>
  </si>
  <si>
    <t>selfish</t>
  </si>
  <si>
    <t>redundant</t>
  </si>
  <si>
    <t>impose</t>
  </si>
  <si>
    <t>accuse</t>
  </si>
  <si>
    <t>row</t>
  </si>
  <si>
    <t>fat</t>
  </si>
  <si>
    <t>warm</t>
  </si>
  <si>
    <t>fallen</t>
  </si>
  <si>
    <t>addicted</t>
  </si>
  <si>
    <t>admirable</t>
  </si>
  <si>
    <t>gross</t>
  </si>
  <si>
    <t>successes</t>
  </si>
  <si>
    <t>appeal</t>
  </si>
  <si>
    <t>pains</t>
  </si>
  <si>
    <t>crack</t>
  </si>
  <si>
    <t>enhancement</t>
  </si>
  <si>
    <t>furious</t>
  </si>
  <si>
    <t>nightmare</t>
  </si>
  <si>
    <t>recession</t>
  </si>
  <si>
    <t>resignation</t>
  </si>
  <si>
    <t>desperate</t>
  </si>
  <si>
    <t>exploitation</t>
  </si>
  <si>
    <t>blind</t>
  </si>
  <si>
    <t>dust</t>
  </si>
  <si>
    <t>loser</t>
  </si>
  <si>
    <t>failure</t>
  </si>
  <si>
    <t>beauty</t>
  </si>
  <si>
    <t>curse</t>
  </si>
  <si>
    <t>blessing</t>
  </si>
  <si>
    <t>mar</t>
  </si>
  <si>
    <t>rd</t>
  </si>
  <si>
    <t>fair</t>
  </si>
  <si>
    <t>fist</t>
  </si>
  <si>
    <t>resistance</t>
  </si>
  <si>
    <t>stimulate</t>
  </si>
  <si>
    <t>holy</t>
  </si>
  <si>
    <t>refuse</t>
  </si>
  <si>
    <t>harassed</t>
  </si>
  <si>
    <t>addict</t>
  </si>
  <si>
    <t>freezing</t>
  </si>
  <si>
    <t>runaway</t>
  </si>
  <si>
    <t>rash</t>
  </si>
  <si>
    <t>kindness</t>
  </si>
  <si>
    <t>compassion</t>
  </si>
  <si>
    <t>dawn</t>
  </si>
  <si>
    <t>corruption</t>
  </si>
  <si>
    <t>bullying</t>
  </si>
  <si>
    <t>unfortunate</t>
  </si>
  <si>
    <t>atención</t>
  </si>
  <si>
    <t>treasure</t>
  </si>
  <si>
    <t>scared</t>
  </si>
  <si>
    <t>impressed</t>
  </si>
  <si>
    <t>suck</t>
  </si>
  <si>
    <t>healthy</t>
  </si>
  <si>
    <t>infected</t>
  </si>
  <si>
    <t>acclaimed</t>
  </si>
  <si>
    <t>visionary</t>
  </si>
  <si>
    <t>killer</t>
  </si>
  <si>
    <t>propaganda</t>
  </si>
  <si>
    <t>tragedy</t>
  </si>
  <si>
    <t>steadfastly</t>
  </si>
  <si>
    <t>illness</t>
  </si>
  <si>
    <t>horrible</t>
  </si>
  <si>
    <t>inappropriate</t>
  </si>
  <si>
    <t>fave</t>
  </si>
  <si>
    <t>prestige</t>
  </si>
  <si>
    <t>bloom</t>
  </si>
  <si>
    <t>revel</t>
  </si>
  <si>
    <t>daunting</t>
  </si>
  <si>
    <t>about</t>
  </si>
  <si>
    <t>scary</t>
  </si>
  <si>
    <t>crecer</t>
  </si>
  <si>
    <t>discourage</t>
  </si>
  <si>
    <t>grande</t>
  </si>
  <si>
    <t>harmony</t>
  </si>
  <si>
    <t>eases</t>
  </si>
  <si>
    <t>quiet</t>
  </si>
  <si>
    <t>volatile</t>
  </si>
  <si>
    <t>hedge</t>
  </si>
  <si>
    <t>proper</t>
  </si>
  <si>
    <t>smoothly</t>
  </si>
  <si>
    <t>overlook</t>
  </si>
  <si>
    <t>stupidity</t>
  </si>
  <si>
    <t>protest</t>
  </si>
  <si>
    <t>capability</t>
  </si>
  <si>
    <t>grief</t>
  </si>
  <si>
    <t>gained</t>
  </si>
  <si>
    <t>haters</t>
  </si>
  <si>
    <t>i</t>
  </si>
  <si>
    <t>torturous</t>
  </si>
  <si>
    <t>hottest</t>
  </si>
  <si>
    <t>credible</t>
  </si>
  <si>
    <t>gutter</t>
  </si>
  <si>
    <t>crap</t>
  </si>
  <si>
    <t>cheap</t>
  </si>
  <si>
    <t>bs</t>
  </si>
  <si>
    <t>they</t>
  </si>
  <si>
    <t>overwhelming</t>
  </si>
  <si>
    <t>unreadable</t>
  </si>
  <si>
    <t>peculiar</t>
  </si>
  <si>
    <t>calm</t>
  </si>
  <si>
    <t>creepy</t>
  </si>
  <si>
    <t>shame</t>
  </si>
  <si>
    <t>killed</t>
  </si>
  <si>
    <t>tops</t>
  </si>
  <si>
    <t>shock</t>
  </si>
  <si>
    <t>brutal</t>
  </si>
  <si>
    <t>doom</t>
  </si>
  <si>
    <t>bored</t>
  </si>
  <si>
    <t>blatant</t>
  </si>
  <si>
    <t>notorious</t>
  </si>
  <si>
    <t>static</t>
  </si>
  <si>
    <t>scandal</t>
  </si>
  <si>
    <t>casualty</t>
  </si>
  <si>
    <t>bleed</t>
  </si>
  <si>
    <t>effortless</t>
  </si>
  <si>
    <t>thoughtful</t>
  </si>
  <si>
    <t>reject</t>
  </si>
  <si>
    <t>mexico</t>
  </si>
  <si>
    <t>bigotry</t>
  </si>
  <si>
    <t>poor</t>
  </si>
  <si>
    <t>shake</t>
  </si>
  <si>
    <t>unimaginable</t>
  </si>
  <si>
    <t>suffering</t>
  </si>
  <si>
    <t>fierce</t>
  </si>
  <si>
    <t>convenience</t>
  </si>
  <si>
    <t>favour</t>
  </si>
  <si>
    <t>enlighten</t>
  </si>
  <si>
    <t>requiere</t>
  </si>
  <si>
    <t>setback</t>
  </si>
  <si>
    <t>optimistic</t>
  </si>
  <si>
    <t>obstacle</t>
  </si>
  <si>
    <t>restful</t>
  </si>
  <si>
    <t>offending</t>
  </si>
  <si>
    <t>dictatorial</t>
  </si>
  <si>
    <t>lied</t>
  </si>
  <si>
    <t>fraud</t>
  </si>
  <si>
    <t>unneeded</t>
  </si>
  <si>
    <t>nurturing</t>
  </si>
  <si>
    <t>prosperity</t>
  </si>
  <si>
    <t>empowerment</t>
  </si>
  <si>
    <t>promoter</t>
  </si>
  <si>
    <t>anger</t>
  </si>
  <si>
    <t>overrun</t>
  </si>
  <si>
    <t>impactando</t>
  </si>
  <si>
    <t>praise</t>
  </si>
  <si>
    <t>modesty</t>
  </si>
  <si>
    <t>smooth</t>
  </si>
  <si>
    <t>anxious</t>
  </si>
  <si>
    <t>angry</t>
  </si>
  <si>
    <t>accomplishments</t>
  </si>
  <si>
    <t>unreliable</t>
  </si>
  <si>
    <t>s</t>
  </si>
  <si>
    <t>losses</t>
  </si>
  <si>
    <t>genocide</t>
  </si>
  <si>
    <t>drained</t>
  </si>
  <si>
    <t>ache</t>
  </si>
  <si>
    <t>blur</t>
  </si>
  <si>
    <t>patriot</t>
  </si>
  <si>
    <t>bravery</t>
  </si>
  <si>
    <t>exceptional</t>
  </si>
  <si>
    <t>reward</t>
  </si>
  <si>
    <t>lucrative</t>
  </si>
  <si>
    <t>conferencias</t>
  </si>
  <si>
    <t>asiste</t>
  </si>
  <si>
    <t>industria</t>
  </si>
  <si>
    <t>failures</t>
  </si>
  <si>
    <t>worries</t>
  </si>
  <si>
    <t>fuck</t>
  </si>
  <si>
    <t>flees</t>
  </si>
  <si>
    <t>unknown</t>
  </si>
  <si>
    <t>delay</t>
  </si>
  <si>
    <t>punch</t>
  </si>
  <si>
    <t>accurate</t>
  </si>
  <si>
    <t>comenzó</t>
  </si>
  <si>
    <t>mislead</t>
  </si>
  <si>
    <t>invisible</t>
  </si>
  <si>
    <t>ourselves</t>
  </si>
  <si>
    <t>optimism</t>
  </si>
  <si>
    <t>generosity</t>
  </si>
  <si>
    <t>nota</t>
  </si>
  <si>
    <t>vibrant</t>
  </si>
  <si>
    <t>ridiculous</t>
  </si>
  <si>
    <t>disadvantages</t>
  </si>
  <si>
    <t>rhetoric</t>
  </si>
  <si>
    <t>scream</t>
  </si>
  <si>
    <t>threatening</t>
  </si>
  <si>
    <t>satisfying</t>
  </si>
  <si>
    <t>standout</t>
  </si>
  <si>
    <t>crushing</t>
  </si>
  <si>
    <t>excitement</t>
  </si>
  <si>
    <t>luxury</t>
  </si>
  <si>
    <t>formidable</t>
  </si>
  <si>
    <t>fear</t>
  </si>
  <si>
    <t>discrimination</t>
  </si>
  <si>
    <t>gains</t>
  </si>
  <si>
    <t>urgent</t>
  </si>
  <si>
    <t>wins</t>
  </si>
  <si>
    <t>precious</t>
  </si>
  <si>
    <t>promised</t>
  </si>
  <si>
    <t>bait</t>
  </si>
  <si>
    <t>criminal</t>
  </si>
  <si>
    <t>advocates</t>
  </si>
  <si>
    <t>renewed</t>
  </si>
  <si>
    <t>knock</t>
  </si>
  <si>
    <t>stability</t>
  </si>
  <si>
    <t>unfriendly</t>
  </si>
  <si>
    <t>badly</t>
  </si>
  <si>
    <t>frustration</t>
  </si>
  <si>
    <t>fabrication</t>
  </si>
  <si>
    <t>kudos</t>
  </si>
  <si>
    <t>insulting</t>
  </si>
  <si>
    <t>darker</t>
  </si>
  <si>
    <t>unsuccessful</t>
  </si>
  <si>
    <t>toll</t>
  </si>
  <si>
    <t>shaky</t>
  </si>
  <si>
    <t>invitamos</t>
  </si>
  <si>
    <t>heartily</t>
  </si>
  <si>
    <t>talents</t>
  </si>
  <si>
    <t>accessible</t>
  </si>
  <si>
    <t>diplomatic</t>
  </si>
  <si>
    <t>wholesome</t>
  </si>
  <si>
    <t>outrageous</t>
  </si>
  <si>
    <t>passion</t>
  </si>
  <si>
    <t>stable</t>
  </si>
  <si>
    <t>raging</t>
  </si>
  <si>
    <t>yay</t>
  </si>
  <si>
    <t>entice</t>
  </si>
  <si>
    <t>trophy</t>
  </si>
  <si>
    <t>hazard</t>
  </si>
  <si>
    <t>mischievous</t>
  </si>
  <si>
    <t>hangs</t>
  </si>
  <si>
    <t>freaking</t>
  </si>
  <si>
    <t>radicals</t>
  </si>
  <si>
    <t>depression</t>
  </si>
  <si>
    <t>disaster</t>
  </si>
  <si>
    <t>unhelpful</t>
  </si>
  <si>
    <t>rapport</t>
  </si>
  <si>
    <t>proprietary</t>
  </si>
  <si>
    <t>transporte</t>
  </si>
  <si>
    <t>presenta</t>
  </si>
  <si>
    <t>disappointment</t>
  </si>
  <si>
    <t>pain</t>
  </si>
  <si>
    <t>stole</t>
  </si>
  <si>
    <t>myth</t>
  </si>
  <si>
    <t>cumbersome</t>
  </si>
  <si>
    <t>rejoice</t>
  </si>
  <si>
    <t>congratulation</t>
  </si>
  <si>
    <t>clique</t>
  </si>
  <si>
    <t>finest</t>
  </si>
  <si>
    <t>prosecute</t>
  </si>
  <si>
    <t>recurso</t>
  </si>
  <si>
    <t>irresistible</t>
  </si>
  <si>
    <t>pan</t>
  </si>
  <si>
    <t>exhausted</t>
  </si>
  <si>
    <t>intimidating</t>
  </si>
  <si>
    <t>vomit</t>
  </si>
  <si>
    <t>insufferable</t>
  </si>
  <si>
    <t>bug</t>
  </si>
  <si>
    <t>tension</t>
  </si>
  <si>
    <t>spooky</t>
  </si>
  <si>
    <t>clever</t>
  </si>
  <si>
    <t>cleaner</t>
  </si>
  <si>
    <t>electrify</t>
  </si>
  <si>
    <t>angel</t>
  </si>
  <si>
    <t>sucks</t>
  </si>
  <si>
    <t>satisfied</t>
  </si>
  <si>
    <t>evil</t>
  </si>
  <si>
    <t>disservice</t>
  </si>
  <si>
    <t>surrender</t>
  </si>
  <si>
    <t>elite</t>
  </si>
  <si>
    <t>alarm</t>
  </si>
  <si>
    <t>weakness</t>
  </si>
  <si>
    <t>clave</t>
  </si>
  <si>
    <t>cracks</t>
  </si>
  <si>
    <t>crush</t>
  </si>
  <si>
    <t>scrap</t>
  </si>
  <si>
    <t>supremacy</t>
  </si>
  <si>
    <t>responsive</t>
  </si>
  <si>
    <t>mocking</t>
  </si>
  <si>
    <t>bravo</t>
  </si>
  <si>
    <t>helpless</t>
  </si>
  <si>
    <t>liking</t>
  </si>
  <si>
    <t>adaptable</t>
  </si>
  <si>
    <t>disruptive</t>
  </si>
  <si>
    <t>falling</t>
  </si>
  <si>
    <t>blame</t>
  </si>
  <si>
    <t>woo</t>
  </si>
  <si>
    <t>dilemma</t>
  </si>
  <si>
    <t>satisfactory</t>
  </si>
  <si>
    <t>brave</t>
  </si>
  <si>
    <t>slap</t>
  </si>
  <si>
    <t>survivor</t>
  </si>
  <si>
    <t>bugs</t>
  </si>
  <si>
    <t>relief</t>
  </si>
  <si>
    <t>cheapest</t>
  </si>
  <si>
    <t>cheaper</t>
  </si>
  <si>
    <t>manipulation</t>
  </si>
  <si>
    <t>feisty</t>
  </si>
  <si>
    <t>generous</t>
  </si>
  <si>
    <t>autos</t>
  </si>
  <si>
    <t>playful</t>
  </si>
  <si>
    <t>smoke</t>
  </si>
  <si>
    <t>enhances</t>
  </si>
  <si>
    <t>suspect</t>
  </si>
  <si>
    <t>x</t>
  </si>
  <si>
    <t>versatile</t>
  </si>
  <si>
    <t>inaccurate</t>
  </si>
  <si>
    <t>misleading</t>
  </si>
  <si>
    <t>defect</t>
  </si>
  <si>
    <t>womanizing</t>
  </si>
  <si>
    <t>conveniently</t>
  </si>
  <si>
    <t>sensitive</t>
  </si>
  <si>
    <t>sensibly</t>
  </si>
  <si>
    <t>sneak</t>
  </si>
  <si>
    <t>elated</t>
  </si>
  <si>
    <t>flutter</t>
  </si>
  <si>
    <t>bias</t>
  </si>
  <si>
    <t>fatally</t>
  </si>
  <si>
    <t>deceive</t>
  </si>
  <si>
    <t>greatness</t>
  </si>
  <si>
    <t>excuse</t>
  </si>
  <si>
    <t>weird</t>
  </si>
  <si>
    <t>prize</t>
  </si>
  <si>
    <t>sunder</t>
  </si>
  <si>
    <t>explode</t>
  </si>
  <si>
    <t>virus</t>
  </si>
  <si>
    <t>bribery</t>
  </si>
  <si>
    <t>collusion</t>
  </si>
  <si>
    <t>immature</t>
  </si>
  <si>
    <t>distract</t>
  </si>
  <si>
    <t>plot</t>
  </si>
  <si>
    <t>cool</t>
  </si>
  <si>
    <t>sober</t>
  </si>
  <si>
    <t>adamant</t>
  </si>
  <si>
    <t>divine</t>
  </si>
  <si>
    <t>perfection</t>
  </si>
  <si>
    <t>demolish</t>
  </si>
  <si>
    <t>obstructing</t>
  </si>
  <si>
    <t>oppose</t>
  </si>
  <si>
    <t>poison</t>
  </si>
  <si>
    <t>ambitious</t>
  </si>
  <si>
    <t>rage</t>
  </si>
  <si>
    <t>atrocities</t>
  </si>
  <si>
    <t>assurance</t>
  </si>
  <si>
    <t>empower</t>
  </si>
  <si>
    <t>insane</t>
  </si>
  <si>
    <t>rant</t>
  </si>
  <si>
    <t>magnificent</t>
  </si>
  <si>
    <t>boil</t>
  </si>
  <si>
    <t>sleek</t>
  </si>
  <si>
    <t>decline</t>
  </si>
  <si>
    <t>negative</t>
  </si>
  <si>
    <t>criticized</t>
  </si>
  <si>
    <t>saver</t>
  </si>
  <si>
    <t>ayudar</t>
  </si>
  <si>
    <t>recover</t>
  </si>
  <si>
    <t>risks</t>
  </si>
  <si>
    <t>anxiety</t>
  </si>
  <si>
    <t>liars</t>
  </si>
  <si>
    <t>faith</t>
  </si>
  <si>
    <t>defender</t>
  </si>
  <si>
    <t>i'm</t>
  </si>
  <si>
    <t>wise</t>
  </si>
  <si>
    <t>realistic</t>
  </si>
  <si>
    <t>refreshed</t>
  </si>
  <si>
    <t>hurts</t>
  </si>
  <si>
    <t>overreach</t>
  </si>
  <si>
    <t>achievements</t>
  </si>
  <si>
    <t>warmly</t>
  </si>
  <si>
    <t>adequate</t>
  </si>
  <si>
    <t>willingness</t>
  </si>
  <si>
    <t>rival</t>
  </si>
  <si>
    <t>rapture</t>
  </si>
  <si>
    <t>incendiary</t>
  </si>
  <si>
    <t>denial</t>
  </si>
  <si>
    <t>violent</t>
  </si>
  <si>
    <t>lie</t>
  </si>
  <si>
    <t>participación</t>
  </si>
  <si>
    <t>offensive</t>
  </si>
  <si>
    <t>drastically</t>
  </si>
  <si>
    <t>warning</t>
  </si>
  <si>
    <t>hostile</t>
  </si>
  <si>
    <t>toxic</t>
  </si>
  <si>
    <t>waste</t>
  </si>
  <si>
    <t>misguided</t>
  </si>
  <si>
    <t>emergency</t>
  </si>
  <si>
    <t>terribly</t>
  </si>
  <si>
    <t>togetherness</t>
  </si>
  <si>
    <t>ding</t>
  </si>
  <si>
    <t>straightforward</t>
  </si>
  <si>
    <t>fairly</t>
  </si>
  <si>
    <t>illegal</t>
  </si>
  <si>
    <t>easiest</t>
  </si>
  <si>
    <t>soluciones</t>
  </si>
  <si>
    <t>strike</t>
  </si>
  <si>
    <t>flexibility</t>
  </si>
  <si>
    <t>leak</t>
  </si>
  <si>
    <t>foolish</t>
  </si>
  <si>
    <t>flaunt</t>
  </si>
  <si>
    <t>bust</t>
  </si>
  <si>
    <t>wasting</t>
  </si>
  <si>
    <t>masterpiece</t>
  </si>
  <si>
    <t>aggression</t>
  </si>
  <si>
    <t>weaken</t>
  </si>
  <si>
    <t>aggressive</t>
  </si>
  <si>
    <t>fiction</t>
  </si>
  <si>
    <t>exploit</t>
  </si>
  <si>
    <t>weaknesses</t>
  </si>
  <si>
    <t>effectiveness</t>
  </si>
  <si>
    <t>guidance</t>
  </si>
  <si>
    <t>hater</t>
  </si>
  <si>
    <t>harsh</t>
  </si>
  <si>
    <t>guilty</t>
  </si>
  <si>
    <t>nuevos</t>
  </si>
  <si>
    <t>isolate</t>
  </si>
  <si>
    <t>boycott</t>
  </si>
  <si>
    <t>pleasantly</t>
  </si>
  <si>
    <t>plush</t>
  </si>
  <si>
    <t>puppets</t>
  </si>
  <si>
    <t>puppet</t>
  </si>
  <si>
    <t>clearly</t>
  </si>
  <si>
    <t>tentative</t>
  </si>
  <si>
    <t>rapid</t>
  </si>
  <si>
    <t>a</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</si>
  <si>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</si>
  <si>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</si>
  <si>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</si>
  <si>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</si>
  <si>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</si>
  <si>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</si>
  <si>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</si>
  <si>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</si>
  <si>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</si>
  <si>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</si>
  <si>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</si>
  <si>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</si>
  <si>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</si>
  <si>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</si>
  <si>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</si>
  <si>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</si>
  <si>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</si>
  <si>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</si>
  <si>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</si>
  <si>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</si>
  <si>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</si>
  <si>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</si>
  <si>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</si>
  <si>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</si>
  <si>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</si>
  <si>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</si>
  <si>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</si>
  <si>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</si>
  <si>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</si>
  <si>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</si>
  <si>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</si>
  <si>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</si>
  <si>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</si>
  <si>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</si>
  <si>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</si>
  <si>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</si>
  <si>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</si>
  <si>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</si>
  <si>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</si>
  <si>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</si>
  <si>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</si>
  <si>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</si>
  <si>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</si>
  <si>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</si>
  <si>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</si>
  <si>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</si>
  <si>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</si>
  <si>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</si>
  <si>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</si>
  <si>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</si>
  <si>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</si>
  <si>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</si>
  <si>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</si>
  <si>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</si>
  <si>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</si>
  <si>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</si>
  <si>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</si>
  <si>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</si>
  <si>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</si>
  <si>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</si>
  <si>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</si>
  <si>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</si>
  <si>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</si>
  <si>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</si>
  <si>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</si>
  <si>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</si>
  <si>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</si>
  <si>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</si>
  <si>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</si>
  <si>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</si>
  <si>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</si>
  <si>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</si>
  <si>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</si>
  <si>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</si>
  <si>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</si>
  <si>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</si>
  <si>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</si>
  <si>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</si>
  <si>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</si>
  <si>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</si>
  <si>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</si>
  <si>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</si>
  <si>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</si>
  <si>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</si>
  <si>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</si>
  <si>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</si>
  <si>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</si>
  <si>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</si>
  <si>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</si>
  <si>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</si>
  <si>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</si>
  <si>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</si>
  <si>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</si>
  <si>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</si>
  <si>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</si>
  <si>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</si>
  <si>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</si>
  <si>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</si>
  <si>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</si>
  <si>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</si>
  <si>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</si>
  <si>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</si>
  <si>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</si>
  <si>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</si>
  <si>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</si>
  <si>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</si>
  <si>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</si>
  <si>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</si>
  <si>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</si>
  <si>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</si>
  <si>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</si>
  <si>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</si>
  <si>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</si>
  <si>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</si>
  <si>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</si>
  <si>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</si>
  <si>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</si>
  <si>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</si>
  <si>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</si>
  <si>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</si>
  <si>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</si>
  <si>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</si>
  <si>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</si>
  <si>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</si>
  <si>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</si>
  <si>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</si>
  <si>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</si>
  <si>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</si>
  <si>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</si>
  <si>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</si>
  <si>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</si>
  <si>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</si>
  <si>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</si>
  <si>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</si>
  <si>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</si>
  <si>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</si>
  <si>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</si>
  <si>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</si>
  <si>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</si>
  <si>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</si>
  <si>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</si>
  <si>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</si>
  <si>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</si>
  <si>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</si>
  <si>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</si>
  <si>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</si>
  <si>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</si>
  <si>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</si>
  <si>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</si>
  <si>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</si>
  <si>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</si>
  <si>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</si>
  <si>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</si>
  <si>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</si>
  <si>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</si>
  <si>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</si>
  <si>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</si>
  <si>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</si>
  <si>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</si>
  <si>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</si>
  <si>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</si>
  <si>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</si>
  <si>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</si>
  <si>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</si>
  <si>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</si>
  <si>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</si>
  <si>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</si>
  <si>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</si>
  <si>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</si>
  <si>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</si>
  <si>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</si>
  <si>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</si>
  <si>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</si>
  <si>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</si>
  <si>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</si>
  <si>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</si>
  <si>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</si>
  <si>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</si>
  <si>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</si>
  <si>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</si>
  <si>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him</t>
  </si>
  <si>
    <t>his</t>
  </si>
  <si>
    <t>how</t>
  </si>
  <si>
    <t>how'd</t>
  </si>
  <si>
    <t>how'll</t>
  </si>
  <si>
    <t>how's</t>
  </si>
  <si>
    <t>however</t>
  </si>
  <si>
    <t>http</t>
  </si>
  <si>
    <t>https</t>
  </si>
  <si>
    <t>ï</t>
  </si>
  <si>
    <t>i'd</t>
  </si>
  <si>
    <t>i'll</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</si>
  <si>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</si>
  <si>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</si>
  <si>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</si>
  <si>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</si>
  <si>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</si>
  <si>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</si>
  <si>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</si>
  <si>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</si>
  <si>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</si>
  <si>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</si>
  <si>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</si>
  <si>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</si>
  <si>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</si>
  <si>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</si>
  <si>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</si>
  <si>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</si>
  <si>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</si>
  <si>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</si>
  <si>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</si>
  <si>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</si>
  <si>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</si>
  <si>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</si>
  <si>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</si>
  <si>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</si>
  <si>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</si>
  <si>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</si>
  <si>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</si>
  <si>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</si>
  <si>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</si>
  <si>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</si>
  <si>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</si>
  <si>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</si>
  <si>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</si>
  <si>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</si>
  <si>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</si>
  <si>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</si>
  <si>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</si>
  <si>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</si>
  <si>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</si>
  <si>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</si>
  <si>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</si>
  <si>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</si>
  <si>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</si>
  <si>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</si>
  <si>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</si>
  <si>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</si>
  <si>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</si>
  <si>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</si>
  <si>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</si>
  <si>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</si>
  <si>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</si>
  <si>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</si>
  <si>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</si>
  <si>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</si>
  <si>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</si>
  <si>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</si>
  <si>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</si>
  <si>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</si>
  <si>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</si>
  <si>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</si>
  <si>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</si>
  <si>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</si>
  <si>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</si>
  <si>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</si>
  <si>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</si>
  <si>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</si>
  <si>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</si>
  <si>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</si>
  <si>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</si>
  <si>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</si>
  <si>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</si>
  <si>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</si>
  <si>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</si>
  <si>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</si>
  <si>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</si>
  <si>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</si>
  <si>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</si>
  <si>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</si>
  <si>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</si>
  <si>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</si>
  <si>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</si>
  <si>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</si>
  <si>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</si>
  <si>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</si>
  <si>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</si>
  <si>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</si>
  <si>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</si>
  <si>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</si>
  <si>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</si>
  <si>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</si>
  <si>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</si>
  <si>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</si>
  <si>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</si>
  <si>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</si>
  <si>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</si>
  <si>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</si>
  <si>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</si>
  <si>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</si>
  <si>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</si>
  <si>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</si>
  <si>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</si>
  <si>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</si>
  <si>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</si>
  <si>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</si>
  <si>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</si>
  <si>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</si>
  <si>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</si>
  <si>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</si>
  <si>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</si>
  <si>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</si>
  <si>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</si>
  <si>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</si>
  <si>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</si>
  <si>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</si>
  <si>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</si>
  <si>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</si>
  <si>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</si>
  <si>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</si>
  <si>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</si>
  <si>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</si>
  <si>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</si>
  <si>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</si>
  <si>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</si>
  <si>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</si>
  <si>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</si>
  <si>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</si>
  <si>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</si>
  <si>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</si>
  <si>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</si>
  <si>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</si>
  <si>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</si>
  <si>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</si>
  <si>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</si>
  <si>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</si>
  <si>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</si>
  <si>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</si>
  <si>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</si>
  <si>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</si>
  <si>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</si>
  <si>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</si>
  <si>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</si>
  <si>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</si>
  <si>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</si>
  <si>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</si>
  <si>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</si>
  <si>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</si>
  <si>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</si>
  <si>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</si>
  <si>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</si>
  <si>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</si>
  <si>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</si>
  <si>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</si>
  <si>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</si>
  <si>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</si>
  <si>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</si>
  <si>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</si>
  <si>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</si>
  <si>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</si>
  <si>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</si>
  <si>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</si>
  <si>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</si>
  <si>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</si>
  <si>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</si>
  <si>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</si>
  <si>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</si>
  <si>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</si>
  <si>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</si>
  <si>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</si>
  <si>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</si>
  <si>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</si>
  <si>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</si>
  <si>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</si>
  <si>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</si>
  <si>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</si>
  <si>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</si>
  <si>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</si>
  <si>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</si>
  <si>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</si>
  <si>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</si>
  <si>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</si>
  <si>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</si>
  <si>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</si>
  <si>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</si>
  <si>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</si>
  <si>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</si>
  <si>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</si>
  <si>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</si>
  <si>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</si>
  <si>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</si>
  <si>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</si>
  <si>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</si>
  <si>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</si>
  <si>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</si>
  <si>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</si>
  <si>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</si>
  <si>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</si>
  <si>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</si>
  <si>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</si>
  <si>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</si>
  <si>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</si>
  <si>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</si>
  <si>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</si>
  <si>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</si>
  <si>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</si>
  <si>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</si>
  <si>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</si>
  <si>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</si>
  <si>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</si>
  <si>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</si>
  <si>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</si>
  <si>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</si>
  <si>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</si>
  <si>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</si>
  <si>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</si>
  <si>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</si>
  <si>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</si>
  <si>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</si>
  <si>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</si>
  <si>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</si>
  <si>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</si>
  <si>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</si>
  <si>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</si>
  <si>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</si>
  <si>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</si>
  <si>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</si>
  <si>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</si>
  <si>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</si>
  <si>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</si>
  <si>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</si>
  <si>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</si>
  <si>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</si>
  <si>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</si>
  <si>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</si>
  <si>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</si>
  <si>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</si>
  <si>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</si>
  <si>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</si>
  <si>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</si>
  <si>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</si>
  <si>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</si>
  <si>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</si>
  <si>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</si>
  <si>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</si>
  <si>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</si>
  <si>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</si>
  <si>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</si>
  <si>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</si>
  <si>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</si>
  <si>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</si>
  <si>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</si>
  <si>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</si>
  <si>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</si>
  <si>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</si>
  <si>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</si>
  <si>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</si>
  <si>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</si>
  <si>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</si>
  <si>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</si>
  <si>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</si>
  <si>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</si>
  <si>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</si>
  <si>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</si>
  <si>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</si>
  <si>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</si>
  <si>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</si>
  <si>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</si>
  <si>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</si>
  <si>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</si>
  <si>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</si>
  <si>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</si>
  <si>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</si>
  <si>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</si>
  <si>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</si>
  <si>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</si>
  <si>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</si>
  <si>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</si>
  <si>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</si>
  <si>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</si>
  <si>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</si>
  <si>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</si>
  <si>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</si>
  <si>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</si>
  <si>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</si>
  <si>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</si>
  <si>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</si>
  <si>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</si>
  <si>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</si>
  <si>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</si>
  <si>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</si>
  <si>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</si>
  <si>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</si>
  <si>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</si>
  <si>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</si>
  <si>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</si>
  <si>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</si>
  <si>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</si>
  <si>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</si>
  <si>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</si>
  <si>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</si>
  <si>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</si>
  <si>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</si>
  <si>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</si>
  <si>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</si>
  <si>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</si>
  <si>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</si>
  <si>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</si>
  <si>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</si>
  <si>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</si>
  <si>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</si>
  <si>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</si>
  <si>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</si>
  <si>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</si>
  <si>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</si>
  <si>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</si>
  <si>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acclamation</t>
  </si>
  <si>
    <t>accolade</t>
  </si>
  <si>
    <t>accommodative</t>
  </si>
  <si>
    <t>accomodative</t>
  </si>
  <si>
    <t>accomplish</t>
  </si>
  <si>
    <t>accomplishment</t>
  </si>
  <si>
    <t>achievable</t>
  </si>
  <si>
    <t>achievible</t>
  </si>
  <si>
    <t>acumen</t>
  </si>
  <si>
    <t>adaptive</t>
  </si>
  <si>
    <t>adjustable</t>
  </si>
  <si>
    <t>admirably</t>
  </si>
  <si>
    <t>admiration</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</si>
  <si>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</si>
  <si>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</si>
  <si>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</si>
  <si>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</si>
  <si>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</si>
  <si>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</si>
  <si>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</si>
  <si>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</si>
  <si>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</si>
  <si>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</si>
  <si>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</si>
  <si>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</si>
  <si>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</si>
  <si>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</si>
  <si>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</si>
  <si>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</si>
  <si>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</si>
  <si>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</si>
  <si>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</si>
  <si>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</si>
  <si>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</si>
  <si>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</si>
  <si>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</si>
  <si>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</si>
  <si>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</si>
  <si>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</si>
  <si>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</si>
  <si>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</si>
  <si>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</si>
  <si>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</si>
  <si>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</si>
  <si>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affordably</t>
  </si>
  <si>
    <t>afordable</t>
  </si>
  <si>
    <t>agilely</t>
  </si>
  <si>
    <t>agility</t>
  </si>
  <si>
    <t>agreeable</t>
  </si>
  <si>
    <t>agreeableness</t>
  </si>
  <si>
    <t>agreeably</t>
  </si>
  <si>
    <t>all-around</t>
  </si>
  <si>
    <t>alluring</t>
  </si>
  <si>
    <t>alluringly</t>
  </si>
  <si>
    <t>altruistic</t>
  </si>
  <si>
    <t>altruistically</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</si>
  <si>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</si>
  <si>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</si>
  <si>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</si>
  <si>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</si>
  <si>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</si>
  <si>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</si>
  <si>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</si>
  <si>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</si>
  <si>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</si>
  <si>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</si>
  <si>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</si>
  <si>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</si>
  <si>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</si>
  <si>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</si>
  <si>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</si>
  <si>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</si>
  <si>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</si>
  <si>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</si>
  <si>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</si>
  <si>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</si>
  <si>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</si>
  <si>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</si>
  <si>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applaud</t>
  </si>
  <si>
    <t>appreciable</t>
  </si>
  <si>
    <t>appreciates</t>
  </si>
  <si>
    <t>appreciative</t>
  </si>
  <si>
    <t>appreciatively</t>
  </si>
  <si>
    <t>appropriate</t>
  </si>
  <si>
    <t>approve</t>
  </si>
  <si>
    <t>ardent</t>
  </si>
  <si>
    <t>ardently</t>
  </si>
  <si>
    <t>ardor</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</si>
  <si>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</si>
  <si>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</si>
  <si>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</si>
  <si>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</si>
  <si>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</si>
  <si>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</si>
  <si>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</si>
  <si>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</si>
  <si>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</si>
  <si>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</si>
  <si>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</si>
  <si>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</si>
  <si>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</si>
  <si>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</si>
  <si>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</si>
  <si>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</si>
  <si>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</si>
  <si>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</si>
  <si>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</si>
  <si>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</si>
  <si>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</si>
  <si>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</si>
  <si>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</si>
  <si>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authoritative</t>
  </si>
  <si>
    <t>autonomous</t>
  </si>
  <si>
    <t>aver</t>
  </si>
  <si>
    <t>avid</t>
  </si>
  <si>
    <t>avidly</t>
  </si>
  <si>
    <t>awe</t>
  </si>
  <si>
    <t>awed</t>
  </si>
  <si>
    <t>awesomely</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</si>
  <si>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</si>
  <si>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</si>
  <si>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</si>
  <si>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</si>
  <si>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</si>
  <si>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</si>
  <si>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</si>
  <si>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</si>
  <si>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</si>
  <si>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</si>
  <si>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</si>
  <si>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</si>
  <si>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</si>
  <si>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</si>
  <si>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</si>
  <si>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</si>
  <si>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</si>
  <si>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</si>
  <si>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</si>
  <si>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</si>
  <si>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</si>
  <si>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</si>
  <si>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</si>
  <si>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</si>
  <si>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</si>
  <si>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</si>
  <si>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</si>
  <si>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</si>
  <si>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</si>
  <si>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</si>
  <si>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</si>
  <si>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</si>
  <si>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</si>
  <si>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</si>
  <si>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</si>
  <si>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</si>
  <si>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blossom</t>
  </si>
  <si>
    <t>bolster</t>
  </si>
  <si>
    <t>bonny</t>
  </si>
  <si>
    <t>bonuses</t>
  </si>
  <si>
    <t>booming</t>
  </si>
  <si>
    <t>boundless</t>
  </si>
  <si>
    <t>bountiful</t>
  </si>
  <si>
    <t>brainiest</t>
  </si>
  <si>
    <t>brainy</t>
  </si>
  <si>
    <t>brand-new</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</si>
  <si>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</si>
  <si>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</si>
  <si>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</si>
  <si>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</si>
  <si>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</si>
  <si>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</si>
  <si>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</si>
  <si>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</si>
  <si>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</si>
  <si>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</si>
  <si>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</si>
  <si>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</si>
  <si>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</si>
  <si>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</si>
  <si>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</si>
  <si>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</si>
  <si>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</si>
  <si>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calming</t>
  </si>
  <si>
    <t>calmness</t>
  </si>
  <si>
    <t>capably</t>
  </si>
  <si>
    <t>captivate</t>
  </si>
  <si>
    <t>carefree</t>
  </si>
  <si>
    <t>cashback</t>
  </si>
  <si>
    <t>cashbacks</t>
  </si>
  <si>
    <t>catchy</t>
  </si>
  <si>
    <t>celebration</t>
  </si>
  <si>
    <t>celebratory</t>
  </si>
  <si>
    <t>champ</t>
  </si>
  <si>
    <t>champion</t>
  </si>
  <si>
    <t>charisma</t>
  </si>
  <si>
    <t>charismatic</t>
  </si>
  <si>
    <t>charitable</t>
  </si>
  <si>
    <t>charm</t>
  </si>
  <si>
    <t>charmingly</t>
  </si>
  <si>
    <t>chaste</t>
  </si>
  <si>
    <t>cheer</t>
  </si>
  <si>
    <t>cheerful</t>
  </si>
  <si>
    <t>cheery</t>
  </si>
  <si>
    <t>cherish</t>
  </si>
  <si>
    <t>cherished</t>
  </si>
  <si>
    <t>cherub</t>
  </si>
  <si>
    <t>chic</t>
  </si>
  <si>
    <t>chivalrous</t>
  </si>
  <si>
    <t>chivalry</t>
  </si>
  <si>
    <t>civility</t>
  </si>
  <si>
    <t>civilize</t>
  </si>
  <si>
    <t>classy</t>
  </si>
  <si>
    <t>cleanest</t>
  </si>
  <si>
    <t>cleanly</t>
  </si>
  <si>
    <t>clear-cut</t>
  </si>
  <si>
    <t>cleared</t>
  </si>
  <si>
    <t>clearer</t>
  </si>
  <si>
    <t>clears</t>
  </si>
  <si>
    <t>cohere</t>
  </si>
  <si>
    <t>coherence</t>
  </si>
  <si>
    <t>coherent</t>
  </si>
  <si>
    <t>cohesive</t>
  </si>
  <si>
    <t>colorful</t>
  </si>
  <si>
    <t>comely</t>
  </si>
  <si>
    <t>comfortable</t>
  </si>
  <si>
    <t>comfortably</t>
  </si>
  <si>
    <t>comforting</t>
  </si>
  <si>
    <t>comfy</t>
  </si>
  <si>
    <t>commend</t>
  </si>
  <si>
    <t>commendable</t>
  </si>
  <si>
    <t>commendably</t>
  </si>
  <si>
    <t>commodious</t>
  </si>
  <si>
    <t>compact</t>
  </si>
  <si>
    <t>compactly</t>
  </si>
  <si>
    <t>compassionate</t>
  </si>
  <si>
    <t>compatible</t>
  </si>
  <si>
    <t>competitive</t>
  </si>
  <si>
    <t>complementary</t>
  </si>
  <si>
    <t>complemented</t>
  </si>
  <si>
    <t>complements</t>
  </si>
  <si>
    <t>compliant</t>
  </si>
  <si>
    <t>compliment</t>
  </si>
  <si>
    <t>complimentary</t>
  </si>
  <si>
    <t>conciliate</t>
  </si>
  <si>
    <t>conciliatory</t>
  </si>
  <si>
    <t>concise</t>
  </si>
  <si>
    <t>congenial</t>
  </si>
  <si>
    <t>congratulatory</t>
  </si>
  <si>
    <t>conscientious</t>
  </si>
  <si>
    <t>considerate</t>
  </si>
  <si>
    <t>consummate</t>
  </si>
  <si>
    <t>contentment</t>
  </si>
  <si>
    <t>continuity</t>
  </si>
  <si>
    <t>contrasty</t>
  </si>
  <si>
    <t>convenient</t>
  </si>
  <si>
    <t>convience</t>
  </si>
  <si>
    <t>convienient</t>
  </si>
  <si>
    <t>convient</t>
  </si>
  <si>
    <t>convincing</t>
  </si>
  <si>
    <t>convincingly</t>
  </si>
  <si>
    <t>cooperative</t>
  </si>
  <si>
    <t>cooperatively</t>
  </si>
  <si>
    <t>cornerstone</t>
  </si>
  <si>
    <t>correct</t>
  </si>
  <si>
    <t>cost-effective</t>
  </si>
  <si>
    <t>cost-saving</t>
  </si>
  <si>
    <t>counter-attack</t>
  </si>
  <si>
    <t>counter-attacks</t>
  </si>
  <si>
    <t>courageous</t>
  </si>
  <si>
    <t>courageously</t>
  </si>
  <si>
    <t>courageousness</t>
  </si>
  <si>
    <t>courteous</t>
  </si>
  <si>
    <t>courtly</t>
  </si>
  <si>
    <t>covenant</t>
  </si>
  <si>
    <t>cozy</t>
  </si>
  <si>
    <t>credence</t>
  </si>
  <si>
    <t>crisp</t>
  </si>
  <si>
    <t>crisper</t>
  </si>
  <si>
    <t>cure</t>
  </si>
  <si>
    <t>cure-all</t>
  </si>
  <si>
    <t>cushy</t>
  </si>
  <si>
    <t>cuteness</t>
  </si>
  <si>
    <t>danken</t>
  </si>
  <si>
    <t>daring</t>
  </si>
  <si>
    <t>daringly</t>
  </si>
  <si>
    <t>darling</t>
  </si>
  <si>
    <t>dashing</t>
  </si>
  <si>
    <t>dauntless</t>
  </si>
  <si>
    <t>dazzle</t>
  </si>
  <si>
    <t>dazzled</t>
  </si>
  <si>
    <t>dazzling</t>
  </si>
  <si>
    <t>dead-cheap</t>
  </si>
  <si>
    <t>dead-on</t>
  </si>
  <si>
    <t>decency</t>
  </si>
  <si>
    <t>decisive</t>
  </si>
  <si>
    <t>decisiveness</t>
  </si>
  <si>
    <t>defeat</t>
  </si>
  <si>
    <t>defeated</t>
  </si>
  <si>
    <t>defeating</t>
  </si>
  <si>
    <t>defeats</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</si>
  <si>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</si>
  <si>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</si>
  <si>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</si>
  <si>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</si>
  <si>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</si>
  <si>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</si>
  <si>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</si>
  <si>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</si>
  <si>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</si>
  <si>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</si>
  <si>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</si>
  <si>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</si>
  <si>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</si>
  <si>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</si>
  <si>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</si>
  <si>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desiring</t>
  </si>
  <si>
    <t>desirous</t>
  </si>
  <si>
    <t>detachable</t>
  </si>
  <si>
    <t>devout</t>
  </si>
  <si>
    <t>dexterous</t>
  </si>
  <si>
    <t>dexterously</t>
  </si>
  <si>
    <t>dextrous</t>
  </si>
  <si>
    <t>dignified</t>
  </si>
  <si>
    <t>dignify</t>
  </si>
  <si>
    <t>diligent</t>
  </si>
  <si>
    <t>diligently</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</si>
  <si>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</si>
  <si>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</si>
  <si>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</si>
  <si>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</si>
  <si>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</si>
  <si>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</si>
  <si>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</si>
  <si>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</si>
  <si>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</si>
  <si>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</si>
  <si>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</si>
  <si>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</si>
  <si>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</si>
  <si>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</si>
  <si>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</si>
  <si>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</si>
  <si>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</si>
  <si>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</si>
  <si>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</si>
  <si>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</si>
  <si>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</si>
  <si>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</si>
  <si>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</si>
  <si>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</si>
  <si>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</si>
  <si>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</si>
  <si>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</si>
  <si>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</si>
  <si>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</si>
  <si>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</si>
  <si>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</si>
  <si>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</si>
  <si>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</si>
  <si>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</si>
  <si>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</si>
  <si>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</si>
  <si>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</si>
  <si>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</si>
  <si>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</si>
  <si>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</si>
  <si>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effortlessly</t>
  </si>
  <si>
    <t>effusion</t>
  </si>
  <si>
    <t>effusive</t>
  </si>
  <si>
    <t>effusively</t>
  </si>
  <si>
    <t>effusiveness</t>
  </si>
  <si>
    <t>elan</t>
  </si>
  <si>
    <t>elate</t>
  </si>
  <si>
    <t>elatedly</t>
  </si>
  <si>
    <t>elation</t>
  </si>
  <si>
    <t>elegance</t>
  </si>
  <si>
    <t>elegant</t>
  </si>
  <si>
    <t>elegantly</t>
  </si>
  <si>
    <t>eloquence</t>
  </si>
  <si>
    <t>eloquent</t>
  </si>
  <si>
    <t>eloquently</t>
  </si>
  <si>
    <t>embolden</t>
  </si>
  <si>
    <t>eminence</t>
  </si>
  <si>
    <t>eminent</t>
  </si>
  <si>
    <t>empathize</t>
  </si>
  <si>
    <t>empathy</t>
  </si>
  <si>
    <t>enchant</t>
  </si>
  <si>
    <t>enchanted</t>
  </si>
  <si>
    <t>enchanting</t>
  </si>
  <si>
    <t>enchantingly</t>
  </si>
  <si>
    <t>encouraging</t>
  </si>
  <si>
    <t>encouragingly</t>
  </si>
  <si>
    <t>endear</t>
  </si>
  <si>
    <t>endearing</t>
  </si>
  <si>
    <t>endorsed</t>
  </si>
  <si>
    <t>endorsement</t>
  </si>
  <si>
    <t>endorses</t>
  </si>
  <si>
    <t>energetic</t>
  </si>
  <si>
    <t>energize</t>
  </si>
  <si>
    <t>energy-efficient</t>
  </si>
  <si>
    <t>energy-saving</t>
  </si>
  <si>
    <t>engrossing</t>
  </si>
  <si>
    <t>enjoyable</t>
  </si>
  <si>
    <t>enjoyably</t>
  </si>
  <si>
    <t>enjoyment</t>
  </si>
  <si>
    <t>enjoys</t>
  </si>
  <si>
    <t>enlightenment</t>
  </si>
  <si>
    <t>enliven</t>
  </si>
  <si>
    <t>ennoble</t>
  </si>
  <si>
    <t>enrapt</t>
  </si>
  <si>
    <t>enrapture</t>
  </si>
  <si>
    <t>enraptured</t>
  </si>
  <si>
    <t>enrich</t>
  </si>
  <si>
    <t>enrichment</t>
  </si>
  <si>
    <t>enterprising</t>
  </si>
  <si>
    <t>entertain</t>
  </si>
  <si>
    <t>entertains</t>
  </si>
  <si>
    <t>enthral</t>
  </si>
  <si>
    <t>enthrall</t>
  </si>
  <si>
    <t>enthralled</t>
  </si>
  <si>
    <t>enthuse</t>
  </si>
  <si>
    <t>enthusiasm</t>
  </si>
  <si>
    <t>enthusiastically</t>
  </si>
  <si>
    <t>enticed</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</si>
  <si>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</si>
  <si>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</si>
  <si>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</si>
  <si>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</si>
  <si>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</si>
  <si>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</si>
  <si>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</si>
  <si>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</si>
  <si>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</si>
  <si>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</si>
  <si>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</si>
  <si>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</si>
  <si>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</si>
  <si>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</si>
  <si>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</si>
  <si>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</si>
  <si>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</si>
  <si>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</si>
  <si>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</si>
  <si>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</si>
  <si>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</si>
  <si>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</si>
  <si>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</si>
  <si>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</si>
  <si>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</si>
  <si>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</si>
  <si>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</si>
  <si>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</si>
  <si>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</si>
  <si>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</si>
  <si>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</si>
  <si>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</si>
  <si>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</si>
  <si>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</si>
  <si>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</si>
  <si>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</si>
  <si>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</si>
  <si>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</si>
  <si>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</si>
  <si>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</si>
  <si>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</si>
  <si>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</si>
  <si>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</si>
  <si>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excellently</t>
  </si>
  <si>
    <t>excels</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</si>
  <si>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</si>
  <si>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</si>
  <si>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</si>
  <si>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</si>
  <si>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</si>
  <si>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</si>
  <si>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</si>
  <si>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</si>
  <si>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</si>
  <si>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</si>
  <si>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</si>
  <si>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</si>
  <si>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</si>
  <si>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</si>
  <si>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</si>
  <si>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</si>
  <si>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</si>
  <si>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</si>
  <si>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</si>
  <si>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</si>
  <si>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</si>
  <si>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</si>
  <si>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</si>
  <si>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</si>
  <si>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</si>
  <si>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</si>
  <si>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</si>
  <si>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</si>
  <si>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</si>
  <si>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</si>
  <si>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</si>
  <si>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</si>
  <si>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</si>
  <si>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fabulously</t>
  </si>
  <si>
    <t>facilitate</t>
  </si>
  <si>
    <t>fairness</t>
  </si>
  <si>
    <t>faithful</t>
  </si>
  <si>
    <t>faithfully</t>
  </si>
  <si>
    <t>faithfulness</t>
  </si>
  <si>
    <t>famed</t>
  </si>
  <si>
    <t>famously</t>
  </si>
  <si>
    <t>fancier</t>
  </si>
  <si>
    <t>fancinating</t>
  </si>
  <si>
    <t>fanfare</t>
  </si>
  <si>
    <t>fantastically</t>
  </si>
  <si>
    <t>fascinate</t>
  </si>
  <si>
    <t>fascinatingly</t>
  </si>
  <si>
    <t>fascination</t>
  </si>
  <si>
    <t>fashionable</t>
  </si>
  <si>
    <t>fashionably</t>
  </si>
  <si>
    <t>fast-growing</t>
  </si>
  <si>
    <t>fast-paced</t>
  </si>
  <si>
    <t>fastest-growing</t>
  </si>
  <si>
    <t>faultless</t>
  </si>
  <si>
    <t>fav</t>
  </si>
  <si>
    <t>favor</t>
  </si>
  <si>
    <t>favorable</t>
  </si>
  <si>
    <t>favored</t>
  </si>
  <si>
    <t>favorited</t>
  </si>
  <si>
    <t>fearless</t>
  </si>
  <si>
    <t>fearlessly</t>
  </si>
  <si>
    <t>feasible</t>
  </si>
  <si>
    <t>feasibly</t>
  </si>
  <si>
    <t>feature-rich</t>
  </si>
  <si>
    <t>fecilitous</t>
  </si>
  <si>
    <t>felicitate</t>
  </si>
  <si>
    <t>felicitous</t>
  </si>
  <si>
    <t>felicity</t>
  </si>
  <si>
    <t>fertile</t>
  </si>
  <si>
    <t>fervent</t>
  </si>
  <si>
    <t>fervently</t>
  </si>
  <si>
    <t>fervid</t>
  </si>
  <si>
    <t>fervidly</t>
  </si>
  <si>
    <t>fervor</t>
  </si>
  <si>
    <t>festive</t>
  </si>
  <si>
    <t>fidelity</t>
  </si>
  <si>
    <t>fiery</t>
  </si>
  <si>
    <t>fine-looking</t>
  </si>
  <si>
    <t>finely</t>
  </si>
  <si>
    <t>finer</t>
  </si>
  <si>
    <t>firmer</t>
  </si>
  <si>
    <t>first-class</t>
  </si>
  <si>
    <t>first-in-class</t>
  </si>
  <si>
    <t>first-rate</t>
  </si>
  <si>
    <t>flashy</t>
  </si>
  <si>
    <t>flatter</t>
  </si>
  <si>
    <t>flatteringly</t>
  </si>
  <si>
    <t>flawless</t>
  </si>
  <si>
    <t>flawlessly</t>
  </si>
  <si>
    <t>flourishing</t>
  </si>
  <si>
    <t>fluent</t>
  </si>
  <si>
    <t>fond</t>
  </si>
  <si>
    <t>fondly</t>
  </si>
  <si>
    <t>fondness</t>
  </si>
  <si>
    <t>foolproof</t>
  </si>
  <si>
    <t>foremost</t>
  </si>
  <si>
    <t>foresight</t>
  </si>
  <si>
    <t>fortitude</t>
  </si>
  <si>
    <t>fortuitous</t>
  </si>
  <si>
    <t>fortuitously</t>
  </si>
  <si>
    <t>fortunate</t>
  </si>
  <si>
    <t>fortunately</t>
  </si>
  <si>
    <t>fragrant</t>
  </si>
  <si>
    <t>freed</t>
  </si>
  <si>
    <t>freedoms</t>
  </si>
  <si>
    <t>freshest</t>
  </si>
  <si>
    <t>friendliness</t>
  </si>
  <si>
    <t>frolic</t>
  </si>
  <si>
    <t>frugal</t>
  </si>
  <si>
    <t>fruitful</t>
  </si>
  <si>
    <t>ftw</t>
  </si>
  <si>
    <t>fulfillment</t>
  </si>
  <si>
    <t>futurestic</t>
  </si>
  <si>
    <t>futuristic</t>
  </si>
  <si>
    <t>gaiety</t>
  </si>
  <si>
    <t>gaily</t>
  </si>
  <si>
    <t>gainful</t>
  </si>
  <si>
    <t>gainfully</t>
  </si>
  <si>
    <t>gallant</t>
  </si>
  <si>
    <t>gallantly</t>
  </si>
  <si>
    <t>galore</t>
  </si>
  <si>
    <t>geekier</t>
  </si>
  <si>
    <t>geeky</t>
  </si>
  <si>
    <t>generously</t>
  </si>
  <si>
    <t>genial</t>
  </si>
  <si>
    <t>gentlest</t>
  </si>
  <si>
    <t>gifted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</si>
  <si>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</si>
  <si>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</si>
  <si>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</si>
  <si>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</si>
  <si>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</si>
  <si>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</si>
  <si>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</si>
  <si>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</si>
  <si>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</si>
  <si>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</si>
  <si>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</si>
  <si>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</si>
  <si>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</si>
  <si>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</si>
  <si>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</si>
  <si>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</si>
  <si>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</si>
  <si>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</si>
  <si>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</si>
  <si>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</si>
  <si>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</si>
  <si>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</si>
  <si>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</si>
  <si>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goodly</t>
  </si>
  <si>
    <t>goodness</t>
  </si>
  <si>
    <t>goodwill</t>
  </si>
  <si>
    <t>goood</t>
  </si>
  <si>
    <t>gooood</t>
  </si>
  <si>
    <t>gorgeous</t>
  </si>
  <si>
    <t>gorgeously</t>
  </si>
  <si>
    <t>graceful</t>
  </si>
  <si>
    <t>gracefully</t>
  </si>
  <si>
    <t>gracious</t>
  </si>
  <si>
    <t>graciously</t>
  </si>
  <si>
    <t>graciousness</t>
  </si>
  <si>
    <t>grandeur</t>
  </si>
  <si>
    <t>gratefully</t>
  </si>
  <si>
    <t>gratification</t>
  </si>
  <si>
    <t>gratified</t>
  </si>
  <si>
    <t>gratifies</t>
  </si>
  <si>
    <t>gratify</t>
  </si>
  <si>
    <t>gratifying</t>
  </si>
  <si>
    <t>gratifyingly</t>
  </si>
  <si>
    <t>greatest</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</si>
  <si>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</si>
  <si>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</si>
  <si>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</si>
  <si>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</si>
  <si>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</si>
  <si>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</si>
  <si>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</si>
  <si>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</si>
  <si>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</si>
  <si>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</si>
  <si>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</si>
  <si>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</si>
  <si>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</si>
  <si>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</si>
  <si>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</si>
  <si>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</si>
  <si>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</si>
  <si>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</si>
  <si>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</si>
  <si>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</si>
  <si>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</si>
  <si>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</si>
  <si>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</si>
  <si>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</si>
  <si>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</si>
  <si>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</si>
  <si>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</si>
  <si>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</si>
  <si>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</si>
  <si>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headway</t>
  </si>
  <si>
    <t>heal</t>
  </si>
  <si>
    <t>healthful</t>
  </si>
  <si>
    <t>hearten</t>
  </si>
  <si>
    <t>heartwarming</t>
  </si>
  <si>
    <t>heavenly</t>
  </si>
  <si>
    <t>heroic</t>
  </si>
  <si>
    <t>heroically</t>
  </si>
  <si>
    <t>heroine</t>
  </si>
  <si>
    <t>heroize</t>
  </si>
  <si>
    <t>heros</t>
  </si>
  <si>
    <t>high-quality</t>
  </si>
  <si>
    <t>high-spirited</t>
  </si>
  <si>
    <t>homage</t>
  </si>
  <si>
    <t>honorable</t>
  </si>
  <si>
    <t>honored</t>
  </si>
  <si>
    <t>honoring</t>
  </si>
  <si>
    <t>hooray</t>
  </si>
  <si>
    <t>hopeful</t>
  </si>
  <si>
    <t>hospitable</t>
  </si>
  <si>
    <t>hotcake</t>
  </si>
  <si>
    <t>hotcakes</t>
  </si>
  <si>
    <t>hug</t>
  </si>
  <si>
    <t>humane</t>
  </si>
  <si>
    <t>humility</t>
  </si>
  <si>
    <t>humorous</t>
  </si>
  <si>
    <t>humorously</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</si>
  <si>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</si>
  <si>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</si>
  <si>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</si>
  <si>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</si>
  <si>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</si>
  <si>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</si>
  <si>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</si>
  <si>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</si>
  <si>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</si>
  <si>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</si>
  <si>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</si>
  <si>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</si>
  <si>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</si>
  <si>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</si>
  <si>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</si>
  <si>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</si>
  <si>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</si>
  <si>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</si>
  <si>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</si>
  <si>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</si>
  <si>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</si>
  <si>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</si>
  <si>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</si>
  <si>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</si>
  <si>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</si>
  <si>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</si>
  <si>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impressively</t>
  </si>
  <si>
    <t>impressiveness</t>
  </si>
  <si>
    <t>improves</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</si>
  <si>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</si>
  <si>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</si>
  <si>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</si>
  <si>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</si>
  <si>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</si>
  <si>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</si>
  <si>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</si>
  <si>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</si>
  <si>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</si>
  <si>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</si>
  <si>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</si>
  <si>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</si>
  <si>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</si>
  <si>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</si>
  <si>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</si>
  <si>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</si>
  <si>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</si>
  <si>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</si>
  <si>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</si>
  <si>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</si>
  <si>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instantly</t>
  </si>
  <si>
    <t>instructive</t>
  </si>
  <si>
    <t>instrumental</t>
  </si>
  <si>
    <t>integral</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</si>
  <si>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</si>
  <si>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</si>
  <si>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</si>
  <si>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</si>
  <si>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</si>
  <si>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</si>
  <si>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</si>
  <si>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</si>
  <si>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</si>
  <si>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</si>
  <si>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</si>
  <si>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</si>
  <si>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</si>
  <si>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</si>
  <si>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</si>
  <si>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</si>
  <si>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</si>
  <si>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</si>
  <si>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</si>
  <si>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</si>
  <si>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</si>
  <si>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</si>
  <si>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</si>
  <si>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</si>
  <si>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</si>
  <si>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</si>
  <si>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</si>
  <si>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</si>
  <si>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</si>
  <si>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</si>
  <si>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</si>
  <si>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</si>
  <si>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</si>
  <si>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</si>
  <si>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</si>
  <si>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</si>
  <si>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</si>
  <si>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</si>
  <si>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</si>
  <si>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</si>
  <si>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</si>
  <si>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</si>
  <si>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</si>
  <si>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large-capacity</t>
  </si>
  <si>
    <t>laud</t>
  </si>
  <si>
    <t>laudable</t>
  </si>
  <si>
    <t>laudably</t>
  </si>
  <si>
    <t>lavish</t>
  </si>
  <si>
    <t>lavishly</t>
  </si>
  <si>
    <t>law-abiding</t>
  </si>
  <si>
    <t>lawful</t>
  </si>
  <si>
    <t>lawfully</t>
  </si>
  <si>
    <t>levity</t>
  </si>
  <si>
    <t>liberate</t>
  </si>
  <si>
    <t>liberation</t>
  </si>
  <si>
    <t>liberty</t>
  </si>
  <si>
    <t>lifesaver</t>
  </si>
  <si>
    <t>light-hearted</t>
  </si>
  <si>
    <t>lighter</t>
  </si>
  <si>
    <t>likable</t>
  </si>
  <si>
    <t>liked</t>
  </si>
  <si>
    <t>lionhearted</t>
  </si>
  <si>
    <t>lively</t>
  </si>
  <si>
    <t>logical</t>
  </si>
  <si>
    <t>long-lasting</t>
  </si>
  <si>
    <t>lovable</t>
  </si>
  <si>
    <t>lovably</t>
  </si>
  <si>
    <t>loveliness</t>
  </si>
  <si>
    <t>lover</t>
  </si>
  <si>
    <t>loving</t>
  </si>
  <si>
    <t>low-cost</t>
  </si>
  <si>
    <t>low-price</t>
  </si>
  <si>
    <t>low-priced</t>
  </si>
  <si>
    <t>low-risk</t>
  </si>
  <si>
    <t>lower-priced</t>
  </si>
  <si>
    <t>loyal</t>
  </si>
  <si>
    <t>lucid</t>
  </si>
  <si>
    <t>lucidly</t>
  </si>
  <si>
    <t>luckier</t>
  </si>
  <si>
    <t>luckiest</t>
  </si>
  <si>
    <t>luckiness</t>
  </si>
  <si>
    <t>luminous</t>
  </si>
  <si>
    <t>lush</t>
  </si>
  <si>
    <t>luster</t>
  </si>
  <si>
    <t>lustrous</t>
  </si>
  <si>
    <t>luxuriant</t>
  </si>
  <si>
    <t>luxuriate</t>
  </si>
  <si>
    <t>luxuriously</t>
  </si>
  <si>
    <t>lyrical</t>
  </si>
  <si>
    <t>magnanimous</t>
  </si>
  <si>
    <t>magnanimously</t>
  </si>
  <si>
    <t>magnificence</t>
  </si>
  <si>
    <t>magnificently</t>
  </si>
  <si>
    <t>majestic</t>
  </si>
  <si>
    <t>majesty</t>
  </si>
  <si>
    <t>maneuverable</t>
  </si>
  <si>
    <t>marvel</t>
  </si>
  <si>
    <t>marveled</t>
  </si>
  <si>
    <t>marvelled</t>
  </si>
  <si>
    <t>marvellous</t>
  </si>
  <si>
    <t>marvelous</t>
  </si>
  <si>
    <t>marvelously</t>
  </si>
  <si>
    <t>marvelousness</t>
  </si>
  <si>
    <t>marvels</t>
  </si>
  <si>
    <t>masterful</t>
  </si>
  <si>
    <t>masterfully</t>
  </si>
  <si>
    <t>masterpieces</t>
  </si>
  <si>
    <t>matchless</t>
  </si>
  <si>
    <t>mature</t>
  </si>
  <si>
    <t>maturely</t>
  </si>
  <si>
    <t>maturity</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</si>
  <si>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</si>
  <si>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</si>
  <si>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</si>
  <si>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</si>
  <si>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</si>
  <si>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</si>
  <si>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</si>
  <si>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</si>
  <si>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</si>
  <si>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</si>
  <si>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</si>
  <si>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</si>
  <si>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</si>
  <si>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</si>
  <si>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</si>
  <si>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</si>
  <si>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</si>
  <si>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</si>
  <si>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</si>
  <si>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</si>
  <si>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</si>
  <si>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</si>
  <si>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</si>
  <si>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</si>
  <si>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</si>
  <si>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</si>
  <si>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</si>
  <si>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</si>
  <si>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</si>
  <si>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</si>
  <si>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</si>
  <si>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</si>
  <si>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</si>
  <si>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</si>
  <si>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</si>
  <si>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</si>
  <si>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</si>
  <si>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</si>
  <si>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</si>
  <si>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</si>
  <si>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</si>
  <si>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</si>
  <si>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</si>
  <si>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</si>
  <si>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</si>
  <si>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</si>
  <si>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</si>
  <si>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</si>
  <si>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</si>
  <si>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</si>
  <si>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oasis</t>
  </si>
  <si>
    <t>obsession</t>
  </si>
  <si>
    <t>obsessions</t>
  </si>
  <si>
    <t>obtainable</t>
  </si>
  <si>
    <t>openly</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</si>
  <si>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</si>
  <si>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</si>
  <si>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</si>
  <si>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</si>
  <si>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</si>
  <si>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</si>
  <si>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</si>
  <si>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</si>
  <si>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</si>
  <si>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</si>
  <si>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</si>
  <si>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</si>
  <si>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</si>
  <si>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</si>
  <si>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</si>
  <si>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</si>
  <si>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</si>
  <si>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</si>
  <si>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</si>
  <si>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</si>
  <si>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</si>
  <si>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</si>
  <si>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</si>
  <si>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</si>
  <si>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</si>
  <si>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</si>
  <si>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</si>
  <si>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</si>
  <si>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</si>
  <si>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</si>
  <si>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</si>
  <si>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</si>
  <si>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</si>
  <si>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</si>
  <si>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</si>
  <si>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</si>
  <si>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</si>
  <si>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patiently</t>
  </si>
  <si>
    <t>patriotic</t>
  </si>
  <si>
    <t>peaceable</t>
  </si>
  <si>
    <t>peaceful</t>
  </si>
  <si>
    <t>peacefully</t>
  </si>
  <si>
    <t>peacekeepers</t>
  </si>
  <si>
    <t>peach</t>
  </si>
  <si>
    <t>peerless</t>
  </si>
  <si>
    <t>pepped</t>
  </si>
  <si>
    <t>pepping</t>
  </si>
  <si>
    <t>peppy</t>
  </si>
  <si>
    <t>peps</t>
  </si>
  <si>
    <t>permissible</t>
  </si>
  <si>
    <t>perseverance</t>
  </si>
  <si>
    <t>persevere</t>
  </si>
  <si>
    <t>personages</t>
  </si>
  <si>
    <t>phenomenal</t>
  </si>
  <si>
    <t>phenomenally</t>
  </si>
  <si>
    <t>picturesque</t>
  </si>
  <si>
    <t>piety</t>
  </si>
  <si>
    <t>pinnacle</t>
  </si>
  <si>
    <t>playfully</t>
  </si>
  <si>
    <t>pleasant</t>
  </si>
  <si>
    <t>pleases</t>
  </si>
  <si>
    <t>pleasing</t>
  </si>
  <si>
    <t>pleasingly</t>
  </si>
  <si>
    <t>pleasurable</t>
  </si>
  <si>
    <t>pleasurably</t>
  </si>
  <si>
    <t>plentiful</t>
  </si>
  <si>
    <t>pluses</t>
  </si>
  <si>
    <t>plusses</t>
  </si>
  <si>
    <t>poetic</t>
  </si>
  <si>
    <t>poeticize</t>
  </si>
  <si>
    <t>poignant</t>
  </si>
  <si>
    <t>poise</t>
  </si>
  <si>
    <t>poised</t>
  </si>
  <si>
    <t>polished</t>
  </si>
  <si>
    <t>polite</t>
  </si>
  <si>
    <t>politeness</t>
  </si>
  <si>
    <t>posh</t>
  </si>
  <si>
    <t>positives</t>
  </si>
  <si>
    <t>powerfully</t>
  </si>
  <si>
    <t>praiseworthy</t>
  </si>
  <si>
    <t>praising</t>
  </si>
  <si>
    <t>pre-eminent</t>
  </si>
  <si>
    <t>precise</t>
  </si>
  <si>
    <t>precisely</t>
  </si>
  <si>
    <t>preeminent</t>
  </si>
  <si>
    <t>preferable</t>
  </si>
  <si>
    <t>preferably</t>
  </si>
  <si>
    <t>prefered</t>
  </si>
  <si>
    <t>preferes</t>
  </si>
  <si>
    <t>preferring</t>
  </si>
  <si>
    <t>prefers</t>
  </si>
  <si>
    <t>prettily</t>
  </si>
  <si>
    <t>priceless</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</si>
  <si>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</si>
  <si>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</si>
  <si>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</si>
  <si>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</si>
  <si>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</si>
  <si>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</si>
  <si>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</si>
  <si>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</si>
  <si>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</si>
  <si>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</si>
  <si>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</si>
  <si>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</si>
  <si>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</si>
  <si>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</si>
  <si>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</si>
  <si>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</si>
  <si>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</si>
  <si>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</si>
  <si>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</si>
  <si>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promise</t>
  </si>
  <si>
    <t>promising</t>
  </si>
  <si>
    <t>propitious</t>
  </si>
  <si>
    <t>propitiously</t>
  </si>
  <si>
    <t>prospros</t>
  </si>
  <si>
    <t>protective</t>
  </si>
  <si>
    <t>proves</t>
  </si>
  <si>
    <t>providence</t>
  </si>
  <si>
    <t>prowess</t>
  </si>
  <si>
    <t>prudent</t>
  </si>
  <si>
    <t>prudently</t>
  </si>
  <si>
    <t>punctual</t>
  </si>
  <si>
    <t>purify</t>
  </si>
  <si>
    <t>purposeful</t>
  </si>
  <si>
    <t>quaint</t>
  </si>
  <si>
    <t>quicker</t>
  </si>
  <si>
    <t>quieter</t>
  </si>
  <si>
    <t>radiance</t>
  </si>
  <si>
    <t>radiant</t>
  </si>
  <si>
    <t>rapt</t>
  </si>
  <si>
    <t>raptureous</t>
  </si>
  <si>
    <t>raptureously</t>
  </si>
  <si>
    <t>rapturous</t>
  </si>
  <si>
    <t>rapturously</t>
  </si>
  <si>
    <t>rational</t>
  </si>
  <si>
    <t>razor-sharp</t>
  </si>
  <si>
    <t>reachable</t>
  </si>
  <si>
    <t>readable</t>
  </si>
  <si>
    <t>readily</t>
  </si>
  <si>
    <t>reaffirm</t>
  </si>
  <si>
    <t>reaffirmation</t>
  </si>
  <si>
    <t>realizable</t>
  </si>
  <si>
    <t>reasonably</t>
  </si>
  <si>
    <t>reasoned</t>
  </si>
  <si>
    <t>reassurance</t>
  </si>
  <si>
    <t>reassure</t>
  </si>
  <si>
    <t>receptive</t>
  </si>
  <si>
    <t>reclaim</t>
  </si>
  <si>
    <t>recomend</t>
  </si>
  <si>
    <t>reconcile</t>
  </si>
  <si>
    <t>reconciliation</t>
  </si>
  <si>
    <t>record-setting</t>
  </si>
  <si>
    <t>rectification</t>
  </si>
  <si>
    <t>rectify</t>
  </si>
  <si>
    <t>rectifying</t>
  </si>
  <si>
    <t>redeem</t>
  </si>
  <si>
    <t>redeeming</t>
  </si>
  <si>
    <t>redemption</t>
  </si>
  <si>
    <t>refined</t>
  </si>
  <si>
    <t>refinement</t>
  </si>
  <si>
    <t>reformed</t>
  </si>
  <si>
    <t>reforming</t>
  </si>
  <si>
    <t>reforms</t>
  </si>
  <si>
    <t>refreshing</t>
  </si>
  <si>
    <t>refunded</t>
  </si>
  <si>
    <t>regal</t>
  </si>
  <si>
    <t>regally</t>
  </si>
  <si>
    <t>regard</t>
  </si>
  <si>
    <t>rejoicing</t>
  </si>
  <si>
    <t>rejoicingly</t>
  </si>
  <si>
    <t>rejuvenate</t>
  </si>
  <si>
    <t>rejuvenated</t>
  </si>
  <si>
    <t>rejuvenating</t>
  </si>
  <si>
    <t>relaxed</t>
  </si>
  <si>
    <t>relent</t>
  </si>
  <si>
    <t>reliably</t>
  </si>
  <si>
    <t>relish</t>
  </si>
  <si>
    <t>remarkable</t>
  </si>
  <si>
    <t>remarkably</t>
  </si>
  <si>
    <t>remedy</t>
  </si>
  <si>
    <t>remission</t>
  </si>
  <si>
    <t>remunerate</t>
  </si>
  <si>
    <t>renaissance</t>
  </si>
  <si>
    <t>renown</t>
  </si>
  <si>
    <t>renowned</t>
  </si>
  <si>
    <t>replaceable</t>
  </si>
  <si>
    <t>reputable</t>
  </si>
  <si>
    <t>resilient</t>
  </si>
  <si>
    <t>resound</t>
  </si>
  <si>
    <t>resounding</t>
  </si>
  <si>
    <t>resourceful</t>
  </si>
  <si>
    <t>resourcefulness</t>
  </si>
  <si>
    <t>respectable</t>
  </si>
  <si>
    <t>respectful</t>
  </si>
  <si>
    <t>respectfully</t>
  </si>
  <si>
    <t>respite</t>
  </si>
  <si>
    <t>resplendent</t>
  </si>
  <si>
    <t>restored</t>
  </si>
  <si>
    <t>restructure</t>
  </si>
  <si>
    <t>restructured</t>
  </si>
  <si>
    <t>restructuring</t>
  </si>
  <si>
    <t>retractable</t>
  </si>
  <si>
    <t>revelation</t>
  </si>
  <si>
    <t>revere</t>
  </si>
  <si>
    <t>reverence</t>
  </si>
  <si>
    <t>reverent</t>
  </si>
  <si>
    <t>reverently</t>
  </si>
  <si>
    <t>revitalize</t>
  </si>
  <si>
    <t>revival</t>
  </si>
  <si>
    <t>revive</t>
  </si>
  <si>
    <t>revives</t>
  </si>
  <si>
    <t>revolutionary</t>
  </si>
  <si>
    <t>revolutionized</t>
  </si>
  <si>
    <t>revolutionizes</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</si>
  <si>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</si>
  <si>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</si>
  <si>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</si>
  <si>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</si>
  <si>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</si>
  <si>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</si>
  <si>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</si>
  <si>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</si>
  <si>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</si>
  <si>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</si>
  <si>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</si>
  <si>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</si>
  <si>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</si>
  <si>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</si>
  <si>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</si>
  <si>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</si>
  <si>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</si>
  <si>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</si>
  <si>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</si>
  <si>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</si>
  <si>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</si>
  <si>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</si>
  <si>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</si>
  <si>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</si>
  <si>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</si>
  <si>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</si>
  <si>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</si>
  <si>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</si>
  <si>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</si>
  <si>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</si>
  <si>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</si>
  <si>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</si>
  <si>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</si>
  <si>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</si>
  <si>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</si>
  <si>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satisfies</t>
  </si>
  <si>
    <t>satisfy</t>
  </si>
  <si>
    <t>satisified</t>
  </si>
  <si>
    <t>savings</t>
  </si>
  <si>
    <t>savior</t>
  </si>
  <si>
    <t>savvy</t>
  </si>
  <si>
    <t>scenic</t>
  </si>
  <si>
    <t>securely</t>
  </si>
  <si>
    <t>selective</t>
  </si>
  <si>
    <t>self-determination</t>
  </si>
  <si>
    <t>self-respect</t>
  </si>
  <si>
    <t>self-satisfaction</t>
  </si>
  <si>
    <t>self-sufficiency</t>
  </si>
  <si>
    <t>self-sufficient</t>
  </si>
  <si>
    <t>sensation</t>
  </si>
  <si>
    <t>sensational</t>
  </si>
  <si>
    <t>sensationally</t>
  </si>
  <si>
    <t>sensations</t>
  </si>
  <si>
    <t>sensible</t>
  </si>
  <si>
    <t>serene</t>
  </si>
  <si>
    <t>serenity</t>
  </si>
  <si>
    <t>sexy</t>
  </si>
  <si>
    <t>sharper</t>
  </si>
  <si>
    <t>sharpest</t>
  </si>
  <si>
    <t>shimmering</t>
  </si>
  <si>
    <t>shimmeringly</t>
  </si>
  <si>
    <t>shine</t>
  </si>
  <si>
    <t>shiny</t>
  </si>
  <si>
    <t>simpler</t>
  </si>
  <si>
    <t>simplified</t>
  </si>
  <si>
    <t>simplifies</t>
  </si>
  <si>
    <t>simplify</t>
  </si>
  <si>
    <t>simplifying</t>
  </si>
  <si>
    <t>sincere</t>
  </si>
  <si>
    <t>sincerely</t>
  </si>
  <si>
    <t>sincerity</t>
  </si>
  <si>
    <t>skillful</t>
  </si>
  <si>
    <t>skillfully</t>
  </si>
  <si>
    <t>slammin</t>
  </si>
  <si>
    <t>slick</t>
  </si>
  <si>
    <t>smartest</t>
  </si>
  <si>
    <t>smartly</t>
  </si>
  <si>
    <t>smiles</t>
  </si>
  <si>
    <t>smiling</t>
  </si>
  <si>
    <t>smilingly</t>
  </si>
  <si>
    <t>smitten</t>
  </si>
  <si>
    <t>smoother</t>
  </si>
  <si>
    <t>smoothes</t>
  </si>
  <si>
    <t>smoothest</t>
  </si>
  <si>
    <t>snappy</t>
  </si>
  <si>
    <t>snazzy</t>
  </si>
  <si>
    <t>sociable</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</si>
  <si>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</si>
  <si>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</si>
  <si>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</si>
  <si>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</si>
  <si>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</si>
  <si>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</si>
  <si>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</si>
  <si>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</si>
  <si>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</si>
  <si>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</si>
  <si>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</si>
  <si>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</si>
  <si>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</si>
  <si>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</si>
  <si>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</si>
  <si>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</si>
  <si>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</si>
  <si>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</si>
  <si>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</si>
  <si>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</si>
  <si>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</si>
  <si>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</si>
  <si>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</si>
  <si>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</si>
  <si>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</si>
  <si>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</si>
  <si>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</si>
  <si>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</si>
  <si>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</si>
  <si>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</si>
  <si>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</si>
  <si>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</si>
  <si>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stainless</t>
  </si>
  <si>
    <t>state-of-the-art</t>
  </si>
  <si>
    <t>stately</t>
  </si>
  <si>
    <t>statuesque</t>
  </si>
  <si>
    <t>staunch</t>
  </si>
  <si>
    <t>staunchly</t>
  </si>
  <si>
    <t>staunchness</t>
  </si>
  <si>
    <t>steadfast</t>
  </si>
  <si>
    <t>steadfastness</t>
  </si>
  <si>
    <t>steadiest</t>
  </si>
  <si>
    <t>steadiness</t>
  </si>
  <si>
    <t>stellarly</t>
  </si>
  <si>
    <t>stimulates</t>
  </si>
  <si>
    <t>stimulating</t>
  </si>
  <si>
    <t>stimulative</t>
  </si>
  <si>
    <t>stirringly</t>
  </si>
  <si>
    <t>straighten</t>
  </si>
  <si>
    <t>streamlined</t>
  </si>
  <si>
    <t>striking</t>
  </si>
  <si>
    <t>strikingly</t>
  </si>
  <si>
    <t>striving</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</si>
  <si>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</si>
  <si>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</si>
  <si>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</si>
  <si>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</si>
  <si>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</si>
  <si>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</si>
  <si>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</si>
  <si>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</si>
  <si>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</si>
  <si>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</si>
  <si>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</si>
  <si>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</si>
  <si>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</si>
  <si>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</si>
  <si>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</si>
  <si>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</si>
  <si>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</si>
  <si>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</si>
  <si>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</si>
  <si>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</si>
  <si>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</si>
  <si>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suffice</t>
  </si>
  <si>
    <t>sufficed</t>
  </si>
  <si>
    <t>suffices</t>
  </si>
  <si>
    <t>sufficient</t>
  </si>
  <si>
    <t>sufficiently</t>
  </si>
  <si>
    <t>suitable</t>
  </si>
  <si>
    <t>sumptuous</t>
  </si>
  <si>
    <t>sumptuously</t>
  </si>
  <si>
    <t>sumptuousness</t>
  </si>
  <si>
    <t>superb</t>
  </si>
  <si>
    <t>superbly</t>
  </si>
  <si>
    <t>superior</t>
  </si>
  <si>
    <t>superiority</t>
  </si>
  <si>
    <t>supple</t>
  </si>
  <si>
    <t>supremely</t>
  </si>
  <si>
    <t>supurb</t>
  </si>
  <si>
    <t>supurbly</t>
  </si>
  <si>
    <t>surmount</t>
  </si>
  <si>
    <t>surpass</t>
  </si>
  <si>
    <t>surreal</t>
  </si>
  <si>
    <t>swank</t>
  </si>
  <si>
    <t>swankier</t>
  </si>
  <si>
    <t>swankiest</t>
  </si>
  <si>
    <t>swanky</t>
  </si>
  <si>
    <t>sweeping</t>
  </si>
  <si>
    <t>sweeten</t>
  </si>
  <si>
    <t>sweetheart</t>
  </si>
  <si>
    <t>sweetly</t>
  </si>
  <si>
    <t>sweetness</t>
  </si>
  <si>
    <t>swiftness</t>
  </si>
  <si>
    <t>tantalize</t>
  </si>
  <si>
    <t>tantalizing</t>
  </si>
  <si>
    <t>tantalizingly</t>
  </si>
  <si>
    <t>tempt</t>
  </si>
  <si>
    <t>tempting</t>
  </si>
  <si>
    <t>temptingly</t>
  </si>
  <si>
    <t>tenacious</t>
  </si>
  <si>
    <t>tenaciously</t>
  </si>
  <si>
    <t>tenacity</t>
  </si>
  <si>
    <t>tender</t>
  </si>
  <si>
    <t>tenderly</t>
  </si>
  <si>
    <t>terrific</t>
  </si>
  <si>
    <t>terrifically</t>
  </si>
  <si>
    <t>thinner</t>
  </si>
  <si>
    <t>thoughtfully</t>
  </si>
  <si>
    <t>thoughtfulness</t>
  </si>
  <si>
    <t>thrift</t>
  </si>
  <si>
    <t>thrifty</t>
  </si>
  <si>
    <t>thrill</t>
  </si>
  <si>
    <t>thrilling</t>
  </si>
  <si>
    <t>thrillingly</t>
  </si>
  <si>
    <t>thrills</t>
  </si>
  <si>
    <t>thumb-up</t>
  </si>
  <si>
    <t>thumbs-up</t>
  </si>
  <si>
    <t>tickle</t>
  </si>
  <si>
    <t>tidy</t>
  </si>
  <si>
    <t>time-honored</t>
  </si>
  <si>
    <t>timely</t>
  </si>
  <si>
    <t>tingle</t>
  </si>
  <si>
    <t>titillate</t>
  </si>
  <si>
    <t>titillating</t>
  </si>
  <si>
    <t>titillatingly</t>
  </si>
  <si>
    <t>tolerable</t>
  </si>
  <si>
    <t>toll-free</t>
  </si>
  <si>
    <t>top-notch</t>
  </si>
  <si>
    <t>top-quality</t>
  </si>
  <si>
    <t>topnotch</t>
  </si>
  <si>
    <t>tougher</t>
  </si>
  <si>
    <t>toughest</t>
  </si>
  <si>
    <t>tranquil</t>
  </si>
  <si>
    <t>tranquility</t>
  </si>
  <si>
    <t>tremendously</t>
  </si>
  <si>
    <t>trendy</t>
  </si>
  <si>
    <t>triumph</t>
  </si>
  <si>
    <t>triumphal</t>
  </si>
  <si>
    <t>triumphant</t>
  </si>
  <si>
    <t>triumphantly</t>
  </si>
  <si>
    <t>trivially</t>
  </si>
  <si>
    <t>trouble-free</t>
  </si>
  <si>
    <t>trumpet</t>
  </si>
  <si>
    <t>trusting</t>
  </si>
  <si>
    <t>trustingly</t>
  </si>
  <si>
    <t>trustworthiness</t>
  </si>
  <si>
    <t>trusty</t>
  </si>
  <si>
    <t>truthfully</t>
  </si>
  <si>
    <t>truthfulness</t>
  </si>
  <si>
    <t>twinkly</t>
  </si>
  <si>
    <t>ultra-crisp</t>
  </si>
  <si>
    <t>unabashed</t>
  </si>
  <si>
    <t>unabashedly</t>
  </si>
  <si>
    <t>unaffected</t>
  </si>
  <si>
    <t>unassailable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</si>
  <si>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</si>
  <si>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</si>
  <si>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</si>
  <si>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</si>
  <si>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</si>
  <si>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</si>
  <si>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</si>
  <si>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</si>
  <si>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</si>
  <si>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</si>
  <si>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</si>
  <si>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</si>
  <si>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</si>
  <si>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</si>
  <si>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</si>
  <si>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</si>
  <si>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</si>
  <si>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</si>
  <si>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</si>
  <si>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</si>
  <si>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</si>
  <si>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</si>
  <si>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</si>
  <si>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</si>
  <si>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</si>
  <si>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</si>
  <si>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</si>
  <si>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</si>
  <si>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</si>
  <si>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</si>
  <si>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</si>
  <si>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uplift</t>
  </si>
  <si>
    <t>upliftingly</t>
  </si>
  <si>
    <t>upliftment</t>
  </si>
  <si>
    <t>upscale</t>
  </si>
  <si>
    <t>usable</t>
  </si>
  <si>
    <t>useable</t>
  </si>
  <si>
    <t>user-friendly</t>
  </si>
  <si>
    <t>user-replaceable</t>
  </si>
  <si>
    <t>valiant</t>
  </si>
  <si>
    <t>valiantly</t>
  </si>
  <si>
    <t>venerate</t>
  </si>
  <si>
    <t>verifiable</t>
  </si>
  <si>
    <t>veritable</t>
  </si>
  <si>
    <t>versatility</t>
  </si>
  <si>
    <t>vibrantly</t>
  </si>
  <si>
    <t>victorious</t>
  </si>
  <si>
    <t>victory</t>
  </si>
  <si>
    <t>viewable</t>
  </si>
  <si>
    <t>vigilance</t>
  </si>
  <si>
    <t>vigilant</t>
  </si>
  <si>
    <t>virtue</t>
  </si>
  <si>
    <t>virtuous</t>
  </si>
  <si>
    <t>virtuously</t>
  </si>
  <si>
    <t>vivacious</t>
  </si>
  <si>
    <t>vivid</t>
  </si>
  <si>
    <t>vouch</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</si>
  <si>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</si>
  <si>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</si>
  <si>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</si>
  <si>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</si>
  <si>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</si>
  <si>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</si>
  <si>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</si>
  <si>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</si>
  <si>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</si>
  <si>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</si>
  <si>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</si>
  <si>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</si>
  <si>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</si>
  <si>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</si>
  <si>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</si>
  <si>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</si>
  <si>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</si>
  <si>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</si>
  <si>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</si>
  <si>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</si>
  <si>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</si>
  <si>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</si>
  <si>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</si>
  <si>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</si>
  <si>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</si>
  <si>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</si>
  <si>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</si>
  <si>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</si>
  <si>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whooa</t>
  </si>
  <si>
    <t>whoooa</t>
  </si>
  <si>
    <t>wieldy</t>
  </si>
  <si>
    <t>willingly</t>
  </si>
  <si>
    <t>windfall</t>
  </si>
  <si>
    <t>winnable</t>
  </si>
  <si>
    <t>witty</t>
  </si>
  <si>
    <t>wonderfully</t>
  </si>
  <si>
    <t>wonderous</t>
  </si>
  <si>
    <t>wonderously</t>
  </si>
  <si>
    <t>wonders</t>
  </si>
  <si>
    <t>wondrous</t>
  </si>
  <si>
    <t>workable</t>
  </si>
  <si>
    <t>world-famous</t>
  </si>
  <si>
    <t>worth-while</t>
  </si>
  <si>
    <t>worthiness</t>
  </si>
  <si>
    <t>worthwhile</t>
  </si>
  <si>
    <t>worthy</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</si>
  <si>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</si>
  <si>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</si>
  <si>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</si>
  <si>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</si>
  <si>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</si>
  <si>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</si>
  <si>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</si>
  <si>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</si>
  <si>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</si>
  <si>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</si>
  <si>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</si>
  <si>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</si>
  <si>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</si>
  <si>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</si>
  <si>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</si>
  <si>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</si>
  <si>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</si>
  <si>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</si>
  <si>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</si>
  <si>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</si>
  <si>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</si>
  <si>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</si>
  <si>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</si>
  <si>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</si>
  <si>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</si>
  <si>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</si>
  <si>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</si>
  <si>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</si>
  <si>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</si>
  <si>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</si>
  <si>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abuses</t>
  </si>
  <si>
    <t>abusive</t>
  </si>
  <si>
    <t>abysmal</t>
  </si>
  <si>
    <t>abysmally</t>
  </si>
  <si>
    <t>abyss</t>
  </si>
  <si>
    <t>accidental</t>
  </si>
  <si>
    <t>accost</t>
  </si>
  <si>
    <t>accursed</t>
  </si>
  <si>
    <t>accusation</t>
  </si>
  <si>
    <t>accusations</t>
  </si>
  <si>
    <t>accuses</t>
  </si>
  <si>
    <t>accusing</t>
  </si>
  <si>
    <t>accusingly</t>
  </si>
  <si>
    <t>acerbate</t>
  </si>
  <si>
    <t>acerbic</t>
  </si>
  <si>
    <t>acerbically</t>
  </si>
  <si>
    <t>ached</t>
  </si>
  <si>
    <t>aches</t>
  </si>
  <si>
    <t>achey</t>
  </si>
  <si>
    <t>aching</t>
  </si>
  <si>
    <t>acrid</t>
  </si>
  <si>
    <t>acridly</t>
  </si>
  <si>
    <t>acridness</t>
  </si>
  <si>
    <t>acrimonious</t>
  </si>
  <si>
    <t>acrimoniously</t>
  </si>
  <si>
    <t>acrimony</t>
  </si>
  <si>
    <t>adamantly</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</si>
  <si>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</si>
  <si>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</si>
  <si>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</si>
  <si>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</si>
  <si>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</si>
  <si>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</si>
  <si>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</si>
  <si>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</si>
  <si>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</si>
  <si>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</si>
  <si>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</si>
  <si>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</si>
  <si>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</si>
  <si>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</si>
  <si>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</si>
  <si>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</si>
  <si>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</si>
  <si>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</si>
  <si>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</si>
  <si>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</si>
  <si>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</si>
  <si>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</si>
  <si>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</si>
  <si>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</si>
  <si>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</si>
  <si>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</si>
  <si>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</si>
  <si>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</si>
  <si>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</si>
  <si>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</si>
  <si>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</si>
  <si>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</si>
  <si>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</si>
  <si>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</si>
  <si>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</si>
  <si>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</si>
  <si>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</si>
  <si>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</si>
  <si>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</si>
  <si>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</si>
  <si>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</si>
  <si>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</si>
  <si>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</si>
  <si>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</si>
  <si>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</si>
  <si>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</si>
  <si>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</si>
  <si>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</si>
  <si>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</si>
  <si>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</si>
  <si>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</si>
  <si>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</si>
  <si>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</si>
  <si>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</si>
  <si>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</si>
  <si>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</si>
  <si>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</si>
  <si>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</si>
  <si>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</si>
  <si>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</si>
  <si>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</si>
  <si>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</si>
  <si>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</si>
  <si>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</si>
  <si>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</si>
  <si>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</si>
  <si>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</si>
  <si>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</si>
  <si>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</si>
  <si>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</si>
  <si>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</si>
  <si>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</si>
  <si>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</si>
  <si>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</si>
  <si>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</si>
  <si>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</si>
  <si>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</si>
  <si>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</si>
  <si>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</si>
  <si>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</si>
  <si>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</si>
  <si>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</si>
  <si>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</si>
  <si>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</si>
  <si>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</si>
  <si>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</si>
  <si>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</si>
  <si>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</si>
  <si>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</si>
  <si>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</si>
  <si>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</si>
  <si>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</si>
  <si>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</si>
  <si>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</si>
  <si>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</si>
  <si>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</si>
  <si>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</si>
  <si>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</si>
  <si>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</si>
  <si>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</si>
  <si>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</si>
  <si>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</si>
  <si>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</si>
  <si>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</si>
  <si>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</si>
  <si>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</si>
  <si>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</si>
  <si>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</si>
  <si>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</si>
  <si>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</si>
  <si>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</si>
  <si>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</si>
  <si>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</si>
  <si>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</si>
  <si>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</si>
  <si>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</si>
  <si>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</si>
  <si>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</si>
  <si>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</si>
  <si>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</si>
  <si>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</si>
  <si>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</si>
  <si>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</si>
  <si>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</si>
  <si>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</si>
  <si>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</si>
  <si>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</si>
  <si>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</si>
  <si>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</si>
  <si>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</si>
  <si>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</si>
  <si>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</si>
  <si>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</si>
  <si>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</si>
  <si>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</si>
  <si>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</si>
  <si>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</si>
  <si>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</si>
  <si>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</si>
  <si>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</si>
  <si>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</si>
  <si>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</si>
  <si>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</si>
  <si>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</si>
  <si>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</si>
  <si>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</si>
  <si>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</si>
  <si>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</si>
  <si>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</si>
  <si>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</si>
  <si>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</si>
  <si>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</si>
  <si>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</si>
  <si>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</si>
  <si>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</si>
  <si>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</si>
  <si>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</si>
  <si>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</si>
  <si>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</si>
  <si>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</si>
  <si>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awkwardness</t>
  </si>
  <si>
    <t>ax</t>
  </si>
  <si>
    <t>babble</t>
  </si>
  <si>
    <t>back-logged</t>
  </si>
  <si>
    <t>back-wood</t>
  </si>
  <si>
    <t>back-woods</t>
  </si>
  <si>
    <t>backache</t>
  </si>
  <si>
    <t>backaches</t>
  </si>
  <si>
    <t>backaching</t>
  </si>
  <si>
    <t>backbite</t>
  </si>
  <si>
    <t>backbiting</t>
  </si>
  <si>
    <t>backward</t>
  </si>
  <si>
    <t>backwardness</t>
  </si>
  <si>
    <t>backwood</t>
  </si>
  <si>
    <t>backwoods</t>
  </si>
  <si>
    <t>baffle</t>
  </si>
  <si>
    <t>baffled</t>
  </si>
  <si>
    <t>bafflement</t>
  </si>
  <si>
    <t>baffling</t>
  </si>
  <si>
    <t>balk</t>
  </si>
  <si>
    <t>banal</t>
  </si>
  <si>
    <t>banalize</t>
  </si>
  <si>
    <t>bane</t>
  </si>
  <si>
    <t>banish</t>
  </si>
  <si>
    <t>banishment</t>
  </si>
  <si>
    <t>bankrupt</t>
  </si>
  <si>
    <t>barbarian</t>
  </si>
  <si>
    <t>barbaric</t>
  </si>
  <si>
    <t>barbarically</t>
  </si>
  <si>
    <t>barbarity</t>
  </si>
  <si>
    <t>barbarous</t>
  </si>
  <si>
    <t>barbarously</t>
  </si>
  <si>
    <t>barren</t>
  </si>
  <si>
    <t>baseless</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</si>
  <si>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</si>
  <si>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</si>
  <si>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</si>
  <si>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</si>
  <si>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</si>
  <si>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</si>
  <si>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</si>
  <si>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</si>
  <si>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</si>
  <si>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</si>
  <si>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</si>
  <si>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</si>
  <si>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</si>
  <si>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</si>
  <si>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</si>
  <si>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</si>
  <si>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</si>
  <si>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</si>
  <si>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</si>
  <si>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</si>
  <si>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</si>
  <si>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</si>
  <si>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</si>
  <si>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</si>
  <si>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</si>
  <si>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</si>
  <si>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</si>
  <si>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</si>
  <si>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</si>
  <si>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</si>
  <si>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</si>
  <si>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</si>
  <si>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</si>
  <si>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</si>
  <si>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</si>
  <si>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</si>
  <si>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</si>
  <si>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</si>
  <si>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</si>
  <si>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</si>
  <si>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</si>
  <si>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</si>
  <si>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</si>
  <si>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betrayal</t>
  </si>
  <si>
    <t>betrayals</t>
  </si>
  <si>
    <t>betrayer</t>
  </si>
  <si>
    <t>betraying</t>
  </si>
  <si>
    <t>betrays</t>
  </si>
  <si>
    <t>bewail</t>
  </si>
  <si>
    <t>bewilder</t>
  </si>
  <si>
    <t>bewildered</t>
  </si>
  <si>
    <t>bewildering</t>
  </si>
  <si>
    <t>bewilderingly</t>
  </si>
  <si>
    <t>bewilderment</t>
  </si>
  <si>
    <t>bewitch</t>
  </si>
  <si>
    <t>biased</t>
  </si>
  <si>
    <t>biases</t>
  </si>
  <si>
    <t>bicker</t>
  </si>
  <si>
    <t>bickering</t>
  </si>
  <si>
    <t>bid-rigging</t>
  </si>
  <si>
    <t>bigotries</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</si>
  <si>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</si>
  <si>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</si>
  <si>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</si>
  <si>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</si>
  <si>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</si>
  <si>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</si>
  <si>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</si>
  <si>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</si>
  <si>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</si>
  <si>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</si>
  <si>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</si>
  <si>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</si>
  <si>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</si>
  <si>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</si>
  <si>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</si>
  <si>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</si>
  <si>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</si>
  <si>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</si>
  <si>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</si>
  <si>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blatantly</t>
  </si>
  <si>
    <t>blather</t>
  </si>
  <si>
    <t>bleak</t>
  </si>
  <si>
    <t>bleakly</t>
  </si>
  <si>
    <t>bleakness</t>
  </si>
  <si>
    <t>bleeding</t>
  </si>
  <si>
    <t>bleeds</t>
  </si>
  <si>
    <t>blemish</t>
  </si>
  <si>
    <t>blinding</t>
  </si>
  <si>
    <t>blindingly</t>
  </si>
  <si>
    <t>blindside</t>
  </si>
  <si>
    <t>blister</t>
  </si>
  <si>
    <t>blistering</t>
  </si>
  <si>
    <t>bloated</t>
  </si>
  <si>
    <t>blockage</t>
  </si>
  <si>
    <t>blockhead</t>
  </si>
  <si>
    <t>bloodshed</t>
  </si>
  <si>
    <t>bloodthirsty</t>
  </si>
  <si>
    <t>bloody</t>
  </si>
  <si>
    <t>blotchy</t>
  </si>
  <si>
    <t>blundering</t>
  </si>
  <si>
    <t>blunders</t>
  </si>
  <si>
    <t>blunt</t>
  </si>
  <si>
    <t>bluring</t>
  </si>
  <si>
    <t>blurred</t>
  </si>
  <si>
    <t>blurring</t>
  </si>
  <si>
    <t>blurry</t>
  </si>
  <si>
    <t>blurs</t>
  </si>
  <si>
    <t>blurt</t>
  </si>
  <si>
    <t>boastful</t>
  </si>
  <si>
    <t>boggle</t>
  </si>
  <si>
    <t>bogus</t>
  </si>
  <si>
    <t>boiling</t>
  </si>
  <si>
    <t>boisterous</t>
  </si>
  <si>
    <t>bomb</t>
  </si>
  <si>
    <t>bombard</t>
  </si>
  <si>
    <t>bombardment</t>
  </si>
  <si>
    <t>bombastic</t>
  </si>
  <si>
    <t>bondage</t>
  </si>
  <si>
    <t>bore</t>
  </si>
  <si>
    <t>boredom</t>
  </si>
  <si>
    <t>bores</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</si>
  <si>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</si>
  <si>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</si>
  <si>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</si>
  <si>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</si>
  <si>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</si>
  <si>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</si>
  <si>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</si>
  <si>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</si>
  <si>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</si>
  <si>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</si>
  <si>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</si>
  <si>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</si>
  <si>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</si>
  <si>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</si>
  <si>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</si>
  <si>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</si>
  <si>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</si>
  <si>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</si>
  <si>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</si>
  <si>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</si>
  <si>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</si>
  <si>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</si>
  <si>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</si>
  <si>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</si>
  <si>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</si>
  <si>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brimstone</t>
  </si>
  <si>
    <t>bristle</t>
  </si>
  <si>
    <t>brittle</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</si>
  <si>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</si>
  <si>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</si>
  <si>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</si>
  <si>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</si>
  <si>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</si>
  <si>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</si>
  <si>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</si>
  <si>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</si>
  <si>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</si>
  <si>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</si>
  <si>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</si>
  <si>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</si>
  <si>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</si>
  <si>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</si>
  <si>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</si>
  <si>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</si>
  <si>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buckle</t>
  </si>
  <si>
    <t>bugging</t>
  </si>
  <si>
    <t>buggy</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</si>
  <si>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</si>
  <si>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</si>
  <si>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</si>
  <si>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</si>
  <si>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</si>
  <si>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</si>
  <si>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</si>
  <si>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</si>
  <si>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</si>
  <si>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</si>
  <si>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</si>
  <si>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</si>
  <si>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</si>
  <si>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</si>
  <si>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</si>
  <si>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</si>
  <si>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</si>
  <si>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</si>
  <si>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</si>
  <si>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</si>
  <si>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</si>
  <si>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</si>
  <si>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</si>
  <si>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</si>
  <si>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</si>
  <si>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</si>
  <si>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</si>
  <si>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</si>
  <si>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</si>
  <si>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</si>
  <si>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</si>
  <si>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</si>
  <si>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</si>
  <si>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</si>
  <si>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</si>
  <si>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</si>
  <si>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</si>
  <si>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</si>
  <si>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</si>
  <si>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</si>
  <si>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</si>
  <si>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</si>
  <si>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</si>
  <si>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</si>
  <si>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</si>
  <si>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</si>
  <si>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</si>
  <si>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</si>
  <si>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</si>
  <si>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</si>
  <si>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</si>
  <si>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</si>
  <si>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</si>
  <si>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</si>
  <si>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</si>
  <si>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</si>
  <si>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</si>
  <si>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</si>
  <si>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</si>
  <si>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</si>
  <si>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</si>
  <si>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</si>
  <si>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</si>
  <si>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</si>
  <si>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</si>
  <si>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</si>
  <si>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</si>
  <si>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</si>
  <si>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</si>
  <si>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</si>
  <si>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</si>
  <si>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</si>
  <si>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</si>
  <si>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</si>
  <si>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</si>
  <si>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</si>
  <si>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</si>
  <si>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</si>
  <si>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</si>
  <si>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</si>
  <si>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</si>
  <si>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</si>
  <si>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</si>
  <si>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</si>
  <si>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</si>
  <si>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</si>
  <si>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</si>
  <si>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</si>
  <si>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</si>
  <si>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</si>
  <si>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</si>
  <si>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</si>
  <si>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</si>
  <si>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</si>
  <si>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</si>
  <si>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</si>
  <si>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</si>
  <si>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</si>
  <si>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</si>
  <si>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</si>
  <si>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</si>
  <si>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</si>
  <si>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</si>
  <si>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</si>
  <si>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</si>
  <si>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</si>
  <si>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</si>
  <si>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</si>
  <si>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</si>
  <si>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</si>
  <si>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</si>
  <si>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</si>
  <si>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clog</t>
  </si>
  <si>
    <t>clogged</t>
  </si>
  <si>
    <t>clogs</t>
  </si>
  <si>
    <t>clouding</t>
  </si>
  <si>
    <t>cloudy</t>
  </si>
  <si>
    <t>clueless</t>
  </si>
  <si>
    <t>clumsy</t>
  </si>
  <si>
    <t>clunky</t>
  </si>
  <si>
    <t>coarse</t>
  </si>
  <si>
    <t>cocky</t>
  </si>
  <si>
    <t>coerce</t>
  </si>
  <si>
    <t>coercion</t>
  </si>
  <si>
    <t>coercive</t>
  </si>
  <si>
    <t>coldly</t>
  </si>
  <si>
    <t>collapse</t>
  </si>
  <si>
    <t>collude</t>
  </si>
  <si>
    <t>combative</t>
  </si>
  <si>
    <t>combust</t>
  </si>
  <si>
    <t>comical</t>
  </si>
  <si>
    <t>commiserate</t>
  </si>
  <si>
    <t>commonplace</t>
  </si>
  <si>
    <t>commotion</t>
  </si>
  <si>
    <t>commotions</t>
  </si>
  <si>
    <t>complacent</t>
  </si>
  <si>
    <t>complain</t>
  </si>
  <si>
    <t>complained</t>
  </si>
  <si>
    <t>complaining</t>
  </si>
  <si>
    <t>complaint</t>
  </si>
  <si>
    <t>complaints</t>
  </si>
  <si>
    <t>complicated</t>
  </si>
  <si>
    <t>complication</t>
  </si>
  <si>
    <t>complicit</t>
  </si>
  <si>
    <t>compulsion</t>
  </si>
  <si>
    <t>compulsive</t>
  </si>
  <si>
    <t>concede</t>
  </si>
  <si>
    <t>conceded</t>
  </si>
  <si>
    <t>conceit</t>
  </si>
  <si>
    <t>conceited</t>
  </si>
  <si>
    <t>concen</t>
  </si>
  <si>
    <t>concens</t>
  </si>
  <si>
    <t>concern</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</si>
  <si>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</si>
  <si>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</si>
  <si>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</si>
  <si>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</si>
  <si>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</si>
  <si>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</si>
  <si>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</si>
  <si>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</si>
  <si>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</si>
  <si>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</si>
  <si>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</si>
  <si>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</si>
  <si>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</si>
  <si>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</si>
  <si>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</si>
  <si>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</si>
  <si>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</si>
  <si>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</si>
  <si>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</si>
  <si>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</si>
  <si>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</si>
  <si>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</si>
  <si>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</si>
  <si>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</si>
  <si>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</si>
  <si>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</si>
  <si>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</si>
  <si>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</si>
  <si>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</si>
  <si>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</si>
  <si>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</si>
  <si>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</si>
  <si>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</si>
  <si>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</si>
  <si>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</si>
  <si>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</si>
  <si>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</si>
  <si>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</si>
  <si>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</si>
  <si>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</si>
  <si>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</si>
  <si>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</si>
  <si>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</si>
  <si>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</si>
  <si>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</si>
  <si>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</si>
  <si>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</si>
  <si>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</si>
  <si>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</si>
  <si>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</si>
  <si>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</si>
  <si>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</si>
  <si>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</si>
  <si>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</si>
  <si>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</si>
  <si>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</si>
  <si>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</si>
  <si>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</si>
  <si>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</si>
  <si>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</si>
  <si>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</si>
  <si>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</si>
  <si>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</si>
  <si>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</si>
  <si>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</si>
  <si>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</si>
  <si>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</si>
  <si>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</si>
  <si>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</si>
  <si>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</si>
  <si>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</si>
  <si>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</si>
  <si>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</si>
  <si>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</si>
  <si>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</si>
  <si>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</si>
  <si>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</si>
  <si>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</si>
  <si>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</si>
  <si>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</si>
  <si>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</si>
  <si>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</si>
  <si>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</si>
  <si>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</si>
  <si>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cracked</t>
  </si>
  <si>
    <t>craftily</t>
  </si>
  <si>
    <t>craftly</t>
  </si>
  <si>
    <t>cramp</t>
  </si>
  <si>
    <t>cramped</t>
  </si>
  <si>
    <t>cramping</t>
  </si>
  <si>
    <t>cranky</t>
  </si>
  <si>
    <t>crappy</t>
  </si>
  <si>
    <t>craps</t>
  </si>
  <si>
    <t>crashed</t>
  </si>
  <si>
    <t>crashes</t>
  </si>
  <si>
    <t>crashing</t>
  </si>
  <si>
    <t>crass</t>
  </si>
  <si>
    <t>craven</t>
  </si>
  <si>
    <t>cravenly</t>
  </si>
  <si>
    <t>craze</t>
  </si>
  <si>
    <t>crazily</t>
  </si>
  <si>
    <t>craziness</t>
  </si>
  <si>
    <t>creak</t>
  </si>
  <si>
    <t>creaking</t>
  </si>
  <si>
    <t>creaks</t>
  </si>
  <si>
    <t>credulous</t>
  </si>
  <si>
    <t>creep</t>
  </si>
  <si>
    <t>creeping</t>
  </si>
  <si>
    <t>creeps</t>
  </si>
  <si>
    <t>crept</t>
  </si>
  <si>
    <t>cringed</t>
  </si>
  <si>
    <t>cringes</t>
  </si>
  <si>
    <t>cripple</t>
  </si>
  <si>
    <t>crippled</t>
  </si>
  <si>
    <t>cripples</t>
  </si>
  <si>
    <t>crippling</t>
  </si>
  <si>
    <t>criticism</t>
  </si>
  <si>
    <t>criticisms</t>
  </si>
  <si>
    <t>criticize</t>
  </si>
  <si>
    <t>criticizing</t>
  </si>
  <si>
    <t>critics</t>
  </si>
  <si>
    <t>cronyism</t>
  </si>
  <si>
    <t>crook</t>
  </si>
  <si>
    <t>crooked</t>
  </si>
  <si>
    <t>crooks</t>
  </si>
  <si>
    <t>crowdedness</t>
  </si>
  <si>
    <t>crude</t>
  </si>
  <si>
    <t>cruel</t>
  </si>
  <si>
    <t>crueler</t>
  </si>
  <si>
    <t>cruelest</t>
  </si>
  <si>
    <t>cruelly</t>
  </si>
  <si>
    <t>cruelness</t>
  </si>
  <si>
    <t>cruelties</t>
  </si>
  <si>
    <t>cruelty</t>
  </si>
  <si>
    <t>crumble</t>
  </si>
  <si>
    <t>crumbling</t>
  </si>
  <si>
    <t>crummy</t>
  </si>
  <si>
    <t>crumple</t>
  </si>
  <si>
    <t>crumpled</t>
  </si>
  <si>
    <t>crumples</t>
  </si>
  <si>
    <t>crushed</t>
  </si>
  <si>
    <t>cry</t>
  </si>
  <si>
    <t>culpable</t>
  </si>
  <si>
    <t>culprit</t>
  </si>
  <si>
    <t>cunt</t>
  </si>
  <si>
    <t>cunts</t>
  </si>
  <si>
    <t>cuplrit</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</si>
  <si>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</si>
  <si>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</si>
  <si>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</si>
  <si>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</si>
  <si>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</si>
  <si>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</si>
  <si>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</si>
  <si>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</si>
  <si>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</si>
  <si>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</si>
  <si>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</si>
  <si>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</si>
  <si>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</si>
  <si>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</si>
  <si>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</si>
  <si>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</si>
  <si>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</si>
  <si>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</si>
  <si>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</si>
  <si>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</si>
  <si>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dangerousness</t>
  </si>
  <si>
    <t>darken</t>
  </si>
  <si>
    <t>darkened</t>
  </si>
  <si>
    <t>darkness</t>
  </si>
  <si>
    <t>dastard</t>
  </si>
  <si>
    <t>dastardly</t>
  </si>
  <si>
    <t>daunt</t>
  </si>
  <si>
    <t>dauntingly</t>
  </si>
  <si>
    <t>dawdle</t>
  </si>
  <si>
    <t>daze</t>
  </si>
  <si>
    <t>dazed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</si>
  <si>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</si>
  <si>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</si>
  <si>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</si>
  <si>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</si>
  <si>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</si>
  <si>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</si>
  <si>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</si>
  <si>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</si>
  <si>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</si>
  <si>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</si>
  <si>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</si>
  <si>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</si>
  <si>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</si>
  <si>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</si>
  <si>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</si>
  <si>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</si>
  <si>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</si>
  <si>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</si>
  <si>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</si>
  <si>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</si>
  <si>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</si>
  <si>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</si>
  <si>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</si>
  <si>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</si>
  <si>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</si>
  <si>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</si>
  <si>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deceiver</t>
  </si>
  <si>
    <t>deceivers</t>
  </si>
  <si>
    <t>deceiving</t>
  </si>
  <si>
    <t>deceptive</t>
  </si>
  <si>
    <t>deceptively</t>
  </si>
  <si>
    <t>declaim</t>
  </si>
  <si>
    <t>declines</t>
  </si>
  <si>
    <t>declining</t>
  </si>
  <si>
    <t>decrement</t>
  </si>
  <si>
    <t>decrepit</t>
  </si>
  <si>
    <t>decrepitude</t>
  </si>
  <si>
    <t>decry</t>
  </si>
  <si>
    <t>defamation</t>
  </si>
  <si>
    <t>defamations</t>
  </si>
  <si>
    <t>defamatory</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</si>
  <si>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</si>
  <si>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</si>
  <si>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</si>
  <si>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</si>
  <si>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</si>
  <si>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</si>
  <si>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</si>
  <si>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</si>
  <si>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</si>
  <si>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</si>
  <si>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</si>
  <si>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</si>
  <si>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</si>
  <si>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</si>
  <si>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</si>
  <si>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</si>
  <si>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</si>
  <si>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</si>
  <si>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</si>
  <si>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</si>
  <si>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</si>
  <si>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</si>
  <si>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</si>
  <si>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</si>
  <si>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</si>
  <si>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</si>
  <si>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</si>
  <si>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</si>
  <si>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</si>
  <si>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</si>
  <si>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</si>
  <si>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</si>
  <si>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</si>
  <si>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</si>
  <si>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</si>
  <si>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</si>
  <si>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</si>
  <si>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</si>
  <si>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</si>
  <si>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</si>
  <si>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</si>
  <si>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</si>
  <si>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</si>
  <si>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</si>
  <si>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</si>
  <si>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demolisher</t>
  </si>
  <si>
    <t>demon</t>
  </si>
  <si>
    <t>demonic</t>
  </si>
  <si>
    <t>demonize</t>
  </si>
  <si>
    <t>demonized</t>
  </si>
  <si>
    <t>demonizes</t>
  </si>
  <si>
    <t>demonizing</t>
  </si>
  <si>
    <t>demoralize</t>
  </si>
  <si>
    <t>demoralizing</t>
  </si>
  <si>
    <t>demoralizingly</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</si>
  <si>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</si>
  <si>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</si>
  <si>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</si>
  <si>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</si>
  <si>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</si>
  <si>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</si>
  <si>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</si>
  <si>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</si>
  <si>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</si>
  <si>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</si>
  <si>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</si>
  <si>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</si>
  <si>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</si>
  <si>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</si>
  <si>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</si>
  <si>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</si>
  <si>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</si>
  <si>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</si>
  <si>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</si>
  <si>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</si>
  <si>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</si>
  <si>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</si>
  <si>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</si>
  <si>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</si>
  <si>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</si>
  <si>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</si>
  <si>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</si>
  <si>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</si>
  <si>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</si>
  <si>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</si>
  <si>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</si>
  <si>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</si>
  <si>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</si>
  <si>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</si>
  <si>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</si>
  <si>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</si>
  <si>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</si>
  <si>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</si>
  <si>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</si>
  <si>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</si>
  <si>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</si>
  <si>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</si>
  <si>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</si>
  <si>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</si>
  <si>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</si>
  <si>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</si>
  <si>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</si>
  <si>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</si>
  <si>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</si>
  <si>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</si>
  <si>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</si>
  <si>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</si>
  <si>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</si>
  <si>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</si>
  <si>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</si>
  <si>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</si>
  <si>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</si>
  <si>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</si>
  <si>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</si>
  <si>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</si>
  <si>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</si>
  <si>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</si>
  <si>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</si>
  <si>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</si>
  <si>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</si>
  <si>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</si>
  <si>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</si>
  <si>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</si>
  <si>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</si>
  <si>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</si>
  <si>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</si>
  <si>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</si>
  <si>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</si>
  <si>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</si>
  <si>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</si>
  <si>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</si>
  <si>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</si>
  <si>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</si>
  <si>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</si>
  <si>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</si>
  <si>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</si>
  <si>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</si>
  <si>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</si>
  <si>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</si>
  <si>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</si>
  <si>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</si>
  <si>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</si>
  <si>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</si>
  <si>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</si>
  <si>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</si>
  <si>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</si>
  <si>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</si>
  <si>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</si>
  <si>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</si>
  <si>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</si>
  <si>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</si>
  <si>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</si>
  <si>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</si>
  <si>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</si>
  <si>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</si>
  <si>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</si>
  <si>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</si>
  <si>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</si>
  <si>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</si>
  <si>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</si>
  <si>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</si>
  <si>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</si>
  <si>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</si>
  <si>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</si>
  <si>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</si>
  <si>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</si>
  <si>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</si>
  <si>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</si>
  <si>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die-hard</t>
  </si>
  <si>
    <t>difficulties</t>
  </si>
  <si>
    <t>difficulty</t>
  </si>
  <si>
    <t>diffidence</t>
  </si>
  <si>
    <t>dilapidated</t>
  </si>
  <si>
    <t>dilly-dally</t>
  </si>
  <si>
    <t>dim</t>
  </si>
  <si>
    <t>dimmer</t>
  </si>
  <si>
    <t>dings</t>
  </si>
  <si>
    <t>dinky</t>
  </si>
  <si>
    <t>direly</t>
  </si>
  <si>
    <t>direness</t>
  </si>
  <si>
    <t>dirt</t>
  </si>
  <si>
    <t>dirtbag</t>
  </si>
  <si>
    <t>dirtbags</t>
  </si>
  <si>
    <t>dirts</t>
  </si>
  <si>
    <t>disable</t>
  </si>
  <si>
    <t>disabled</t>
  </si>
  <si>
    <t>disaccord</t>
  </si>
  <si>
    <t>disadvantaged</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</si>
  <si>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</si>
  <si>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</si>
  <si>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</si>
  <si>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</si>
  <si>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</si>
  <si>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</si>
  <si>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</si>
  <si>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</si>
  <si>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</si>
  <si>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</si>
  <si>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</si>
  <si>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</si>
  <si>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</si>
  <si>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</si>
  <si>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</si>
  <si>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</si>
  <si>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</si>
  <si>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</si>
  <si>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</si>
  <si>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disappointments</t>
  </si>
  <si>
    <t>disappoints</t>
  </si>
  <si>
    <t>disapprobation</t>
  </si>
  <si>
    <t>disapproval</t>
  </si>
  <si>
    <t>disapprove</t>
  </si>
  <si>
    <t>disapproving</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</si>
  <si>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</si>
  <si>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</si>
  <si>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</si>
  <si>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</si>
  <si>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</si>
  <si>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</si>
  <si>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</si>
  <si>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</si>
  <si>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</si>
  <si>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</si>
  <si>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</si>
  <si>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</si>
  <si>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</si>
  <si>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</si>
  <si>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</si>
  <si>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</si>
  <si>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</si>
  <si>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</si>
  <si>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</si>
  <si>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</si>
  <si>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</si>
  <si>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</si>
  <si>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</si>
  <si>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</si>
  <si>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</si>
  <si>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</si>
  <si>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</si>
  <si>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</si>
  <si>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</si>
  <si>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</si>
  <si>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</si>
  <si>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discouragement</t>
  </si>
  <si>
    <t>discouraging</t>
  </si>
  <si>
    <t>discouragingly</t>
  </si>
  <si>
    <t>discourteous</t>
  </si>
  <si>
    <t>discourteously</t>
  </si>
  <si>
    <t>discoutinous</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</si>
  <si>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</si>
  <si>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</si>
  <si>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</si>
  <si>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</si>
  <si>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</si>
  <si>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</si>
  <si>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</si>
  <si>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</si>
  <si>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</si>
  <si>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</si>
  <si>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</si>
  <si>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</si>
  <si>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</si>
  <si>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</si>
  <si>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</si>
  <si>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</si>
  <si>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</si>
  <si>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</si>
  <si>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</si>
  <si>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</si>
  <si>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</si>
  <si>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</si>
  <si>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</si>
  <si>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</si>
  <si>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</si>
  <si>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</si>
  <si>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</si>
  <si>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</si>
  <si>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</si>
  <si>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</si>
  <si>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</si>
  <si>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</si>
  <si>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</si>
  <si>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</si>
  <si>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</si>
  <si>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</si>
  <si>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</si>
  <si>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</si>
  <si>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</si>
  <si>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</si>
  <si>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</si>
  <si>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</si>
  <si>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</si>
  <si>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</si>
  <si>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</si>
  <si>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</si>
  <si>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</si>
  <si>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</si>
  <si>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</si>
  <si>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</si>
  <si>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</si>
  <si>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</si>
  <si>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</si>
  <si>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</si>
  <si>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</si>
  <si>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</si>
  <si>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</si>
  <si>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</si>
  <si>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</si>
  <si>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</si>
  <si>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</si>
  <si>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</si>
  <si>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</si>
  <si>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</si>
  <si>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</si>
  <si>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</si>
  <si>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</si>
  <si>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</si>
  <si>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</si>
  <si>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</si>
  <si>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</si>
  <si>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</si>
  <si>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</si>
  <si>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</si>
  <si>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</si>
  <si>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</si>
  <si>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</si>
  <si>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</si>
  <si>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</si>
  <si>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</si>
  <si>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</si>
  <si>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</si>
  <si>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</si>
  <si>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</si>
  <si>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</si>
  <si>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</si>
  <si>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</si>
  <si>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</si>
  <si>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</si>
  <si>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</si>
  <si>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</si>
  <si>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</si>
  <si>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</si>
  <si>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</si>
  <si>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</si>
  <si>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</si>
  <si>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</si>
  <si>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</si>
  <si>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</si>
  <si>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</si>
  <si>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</si>
  <si>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</si>
  <si>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</si>
  <si>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</si>
  <si>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</si>
  <si>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</si>
  <si>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</si>
  <si>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</si>
  <si>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</si>
  <si>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</si>
  <si>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</si>
  <si>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</si>
  <si>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</si>
  <si>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</si>
  <si>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</si>
  <si>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</si>
  <si>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</si>
  <si>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</si>
  <si>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</si>
  <si>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</si>
  <si>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</si>
  <si>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</si>
  <si>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</si>
  <si>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</si>
  <si>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</si>
  <si>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</si>
  <si>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</si>
  <si>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</si>
  <si>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</si>
  <si>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</si>
  <si>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</si>
  <si>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</si>
  <si>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</si>
  <si>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</si>
  <si>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</si>
  <si>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</si>
  <si>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</si>
  <si>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</si>
  <si>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</si>
  <si>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</si>
  <si>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</si>
  <si>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</si>
  <si>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</si>
  <si>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</si>
  <si>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</si>
  <si>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</si>
  <si>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</si>
  <si>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</si>
  <si>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</si>
  <si>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</si>
  <si>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</si>
  <si>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</si>
  <si>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</si>
  <si>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</si>
  <si>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</si>
  <si>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</si>
  <si>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</si>
  <si>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</si>
  <si>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</si>
  <si>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</si>
  <si>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</si>
  <si>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</si>
  <si>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</si>
  <si>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</si>
  <si>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</si>
  <si>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</si>
  <si>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</si>
  <si>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</si>
  <si>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</si>
  <si>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</si>
  <si>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</si>
  <si>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</si>
  <si>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</si>
  <si>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</si>
  <si>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</si>
  <si>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</si>
  <si>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</si>
  <si>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</si>
  <si>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</si>
  <si>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</si>
  <si>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</si>
  <si>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</si>
  <si>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</si>
  <si>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</si>
  <si>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</si>
  <si>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</si>
  <si>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</si>
  <si>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</si>
  <si>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</si>
  <si>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</si>
  <si>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</si>
  <si>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</si>
  <si>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</si>
  <si>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</si>
  <si>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</si>
  <si>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</si>
  <si>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</si>
  <si>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</si>
  <si>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</si>
  <si>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</si>
  <si>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</si>
  <si>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</si>
  <si>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</si>
  <si>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</si>
  <si>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</si>
  <si>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</si>
  <si>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</si>
  <si>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</si>
  <si>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</si>
  <si>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draining</t>
  </si>
  <si>
    <t>drains</t>
  </si>
  <si>
    <t>drastic</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</si>
  <si>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</si>
  <si>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</si>
  <si>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</si>
  <si>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</si>
  <si>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</si>
  <si>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</si>
  <si>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</si>
  <si>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</si>
  <si>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</si>
  <si>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</si>
  <si>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</si>
  <si>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</si>
  <si>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</si>
  <si>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</si>
  <si>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</si>
  <si>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</si>
  <si>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</si>
  <si>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</si>
  <si>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</si>
  <si>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</si>
  <si>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</si>
  <si>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</si>
  <si>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dubiously</t>
  </si>
  <si>
    <t>dubitable</t>
  </si>
  <si>
    <t>dud</t>
  </si>
  <si>
    <t>dull</t>
  </si>
  <si>
    <t>dullard</t>
  </si>
  <si>
    <t>dumbfound</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</si>
  <si>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</si>
  <si>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</si>
  <si>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</si>
  <si>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</si>
  <si>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</si>
  <si>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</si>
  <si>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</si>
  <si>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</si>
  <si>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</si>
  <si>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</si>
  <si>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</si>
  <si>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</si>
  <si>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</si>
  <si>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</si>
  <si>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</si>
  <si>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</si>
  <si>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</si>
  <si>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</si>
  <si>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</si>
  <si>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</si>
  <si>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</si>
  <si>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</si>
  <si>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</si>
  <si>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</si>
  <si>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</si>
  <si>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</si>
  <si>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</si>
  <si>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embarrassingly</t>
  </si>
  <si>
    <t>embarrassment</t>
  </si>
  <si>
    <t>embattled</t>
  </si>
  <si>
    <t>embroil</t>
  </si>
  <si>
    <t>embroiled</t>
  </si>
  <si>
    <t>embroilment</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</si>
  <si>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</si>
  <si>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</si>
  <si>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</si>
  <si>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</si>
  <si>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</si>
  <si>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</si>
  <si>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</si>
  <si>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</si>
  <si>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</si>
  <si>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</si>
  <si>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</si>
  <si>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</si>
  <si>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</si>
  <si>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</si>
  <si>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</si>
  <si>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</si>
  <si>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</si>
  <si>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</si>
  <si>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</si>
  <si>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</si>
  <si>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</si>
  <si>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</si>
  <si>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</si>
  <si>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</si>
  <si>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</si>
  <si>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</si>
  <si>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</si>
  <si>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</si>
  <si>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</si>
  <si>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</si>
  <si>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</si>
  <si>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</si>
  <si>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</si>
  <si>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</si>
  <si>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</si>
  <si>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</si>
  <si>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</si>
  <si>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</si>
  <si>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</si>
  <si>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</si>
  <si>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</si>
  <si>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</si>
  <si>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</si>
  <si>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</si>
  <si>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</si>
  <si>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</si>
  <si>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</si>
  <si>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</si>
  <si>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</si>
  <si>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</si>
  <si>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</si>
  <si>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</si>
  <si>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</si>
  <si>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</si>
  <si>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</si>
  <si>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</si>
  <si>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</si>
  <si>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</si>
  <si>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</si>
  <si>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</si>
  <si>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</si>
  <si>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execrate</t>
  </si>
  <si>
    <t>exhaust</t>
  </si>
  <si>
    <t>exhaustion</t>
  </si>
  <si>
    <t>exhausts</t>
  </si>
  <si>
    <t>exhorbitant</t>
  </si>
  <si>
    <t>exhort</t>
  </si>
  <si>
    <t>exile</t>
  </si>
  <si>
    <t>exorbitant</t>
  </si>
  <si>
    <t>exorbitantance</t>
  </si>
  <si>
    <t>exorbitantly</t>
  </si>
  <si>
    <t>expel</t>
  </si>
  <si>
    <t>expire</t>
  </si>
  <si>
    <t>expired</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</si>
  <si>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</si>
  <si>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</si>
  <si>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</si>
  <si>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</si>
  <si>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</si>
  <si>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</si>
  <si>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</si>
  <si>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</si>
  <si>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</si>
  <si>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</si>
  <si>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</si>
  <si>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</si>
  <si>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</si>
  <si>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</si>
  <si>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</si>
  <si>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</si>
  <si>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</si>
  <si>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</si>
  <si>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</si>
  <si>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</si>
  <si>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facetious</t>
  </si>
  <si>
    <t>facetiously</t>
  </si>
  <si>
    <t>failed</t>
  </si>
  <si>
    <t>fails</t>
  </si>
  <si>
    <t>faint</t>
  </si>
  <si>
    <t>fainthearted</t>
  </si>
  <si>
    <t>faithless</t>
  </si>
  <si>
    <t>fallacies</t>
  </si>
  <si>
    <t>fallacious</t>
  </si>
  <si>
    <t>fallaciously</t>
  </si>
  <si>
    <t>fallaciousness</t>
  </si>
  <si>
    <t>fallacy</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</si>
  <si>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</si>
  <si>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</si>
  <si>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</si>
  <si>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</si>
  <si>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</si>
  <si>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</si>
  <si>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</si>
  <si>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</si>
  <si>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</si>
  <si>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</si>
  <si>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</si>
  <si>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</si>
  <si>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</si>
  <si>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</si>
  <si>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</si>
  <si>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</si>
  <si>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</si>
  <si>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</si>
  <si>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</si>
  <si>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</si>
  <si>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</si>
  <si>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</si>
  <si>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</si>
  <si>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</si>
  <si>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</si>
  <si>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</si>
  <si>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</si>
  <si>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fatalistic</t>
  </si>
  <si>
    <t>fatalistically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</si>
  <si>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</si>
  <si>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</si>
  <si>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</si>
  <si>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</si>
  <si>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</si>
  <si>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</si>
  <si>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</si>
  <si>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</si>
  <si>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</si>
  <si>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</si>
  <si>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</si>
  <si>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</si>
  <si>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</si>
  <si>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</si>
  <si>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</si>
  <si>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</si>
  <si>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</si>
  <si>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</si>
  <si>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</si>
  <si>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</si>
  <si>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</si>
  <si>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</si>
  <si>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</si>
  <si>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</si>
  <si>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</si>
  <si>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</si>
  <si>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</si>
  <si>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</si>
  <si>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</si>
  <si>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</si>
  <si>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</si>
  <si>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</si>
  <si>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</si>
  <si>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</si>
  <si>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</si>
  <si>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</si>
  <si>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</si>
  <si>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</si>
  <si>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</si>
  <si>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</si>
  <si>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</si>
  <si>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</si>
  <si>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</si>
  <si>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</si>
  <si>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</si>
  <si>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figurehead</t>
  </si>
  <si>
    <t>filth</t>
  </si>
  <si>
    <t>filthy</t>
  </si>
  <si>
    <t>finagle</t>
  </si>
  <si>
    <t>finicky</t>
  </si>
  <si>
    <t>fissures</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</si>
  <si>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</si>
  <si>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</si>
  <si>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</si>
  <si>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</si>
  <si>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</si>
  <si>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</si>
  <si>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</si>
  <si>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</si>
  <si>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</si>
  <si>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</si>
  <si>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</si>
  <si>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</si>
  <si>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</si>
  <si>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</si>
  <si>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</si>
  <si>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</si>
  <si>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</si>
  <si>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</si>
  <si>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flawed</t>
  </si>
  <si>
    <t>flee</t>
  </si>
  <si>
    <t>fleed</t>
  </si>
  <si>
    <t>fleeing</t>
  </si>
  <si>
    <t>fleer</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</si>
  <si>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</si>
  <si>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</si>
  <si>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</si>
  <si>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</si>
  <si>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</si>
  <si>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</si>
  <si>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</si>
  <si>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</si>
  <si>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</si>
  <si>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</si>
  <si>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</si>
  <si>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</si>
  <si>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</si>
  <si>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</si>
  <si>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</si>
  <si>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</si>
  <si>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</si>
  <si>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</si>
  <si>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</si>
  <si>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</si>
  <si>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</si>
  <si>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</si>
  <si>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</si>
  <si>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</si>
  <si>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</si>
  <si>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</si>
  <si>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</si>
  <si>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</si>
  <si>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</si>
  <si>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</si>
  <si>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</si>
  <si>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</si>
  <si>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</si>
  <si>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</si>
  <si>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</si>
  <si>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</si>
  <si>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</si>
  <si>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</si>
  <si>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</si>
  <si>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</si>
  <si>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</si>
  <si>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</si>
  <si>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</si>
  <si>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</si>
  <si>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</si>
  <si>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</si>
  <si>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</si>
  <si>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</si>
  <si>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</si>
  <si>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</si>
  <si>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</si>
  <si>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</si>
  <si>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</si>
  <si>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freakish</t>
  </si>
  <si>
    <t>freakishly</t>
  </si>
  <si>
    <t>freaks</t>
  </si>
  <si>
    <t>freeze</t>
  </si>
  <si>
    <t>freezes</t>
  </si>
  <si>
    <t>frenetic</t>
  </si>
  <si>
    <t>frenetically</t>
  </si>
  <si>
    <t>frenzied</t>
  </si>
  <si>
    <t>frenzy</t>
  </si>
  <si>
    <t>fret</t>
  </si>
  <si>
    <t>fretful</t>
  </si>
  <si>
    <t>frets</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</si>
  <si>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</si>
  <si>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</si>
  <si>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</si>
  <si>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</si>
  <si>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</si>
  <si>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</si>
  <si>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</si>
  <si>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</si>
  <si>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</si>
  <si>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</si>
  <si>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</si>
  <si>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</si>
  <si>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</si>
  <si>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</si>
  <si>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</si>
  <si>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</si>
  <si>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</si>
  <si>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</si>
  <si>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frustrates</t>
  </si>
  <si>
    <t>frustratingly</t>
  </si>
  <si>
    <t>frustrations</t>
  </si>
  <si>
    <t>fucking</t>
  </si>
  <si>
    <t>fudge</t>
  </si>
  <si>
    <t>fugitive</t>
  </si>
  <si>
    <t>full-blown</t>
  </si>
  <si>
    <t>fulminate</t>
  </si>
  <si>
    <t>fumble</t>
  </si>
  <si>
    <t>fume</t>
  </si>
  <si>
    <t>fumes</t>
  </si>
  <si>
    <t>fundamentalism</t>
  </si>
  <si>
    <t>funky</t>
  </si>
  <si>
    <t>funnily</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</si>
  <si>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</si>
  <si>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</si>
  <si>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</si>
  <si>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</si>
  <si>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</si>
  <si>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</si>
  <si>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</si>
  <si>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</si>
  <si>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</si>
  <si>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</si>
  <si>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</si>
  <si>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</si>
  <si>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</si>
  <si>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</si>
  <si>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</si>
  <si>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</si>
  <si>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</si>
  <si>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</si>
  <si>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</si>
  <si>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</si>
  <si>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</si>
  <si>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</si>
  <si>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</si>
  <si>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</si>
  <si>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</si>
  <si>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</si>
  <si>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</si>
  <si>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</si>
  <si>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</si>
  <si>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</si>
  <si>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</si>
  <si>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</si>
  <si>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</si>
  <si>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</si>
  <si>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</si>
  <si>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</si>
  <si>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</si>
  <si>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</si>
  <si>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</si>
  <si>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</si>
  <si>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</si>
  <si>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</si>
  <si>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</si>
  <si>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</si>
  <si>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</si>
  <si>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</si>
  <si>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</si>
  <si>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</si>
  <si>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</si>
  <si>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</si>
  <si>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</si>
  <si>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</si>
  <si>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</si>
  <si>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</si>
  <si>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</si>
  <si>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</si>
  <si>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</si>
  <si>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</si>
  <si>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</si>
  <si>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</si>
  <si>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</si>
  <si>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</si>
  <si>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</si>
  <si>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</si>
  <si>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</si>
  <si>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</si>
  <si>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</si>
  <si>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</si>
  <si>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</si>
  <si>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</si>
  <si>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</si>
  <si>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</si>
  <si>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</si>
  <si>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</si>
  <si>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</si>
  <si>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</si>
  <si>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</si>
  <si>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</si>
  <si>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</si>
  <si>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</si>
  <si>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</si>
  <si>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</si>
  <si>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</si>
  <si>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</si>
  <si>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</si>
  <si>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</si>
  <si>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</si>
  <si>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</si>
  <si>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</si>
  <si>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</si>
  <si>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</si>
  <si>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</si>
  <si>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</si>
  <si>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</si>
  <si>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</si>
  <si>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</si>
  <si>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</si>
  <si>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</si>
  <si>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</si>
  <si>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</si>
  <si>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</si>
  <si>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</si>
  <si>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</si>
  <si>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</si>
  <si>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</si>
  <si>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</si>
  <si>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guile</t>
  </si>
  <si>
    <t>guilt</t>
  </si>
  <si>
    <t>guiltily</t>
  </si>
  <si>
    <t>gullible</t>
  </si>
  <si>
    <t>gutless</t>
  </si>
  <si>
    <t>haggard</t>
  </si>
  <si>
    <t>haggle</t>
  </si>
  <si>
    <t>hairloss</t>
  </si>
  <si>
    <t>halfhearted</t>
  </si>
  <si>
    <t>halfheartedly</t>
  </si>
  <si>
    <t>hallucinate</t>
  </si>
  <si>
    <t>hallucination</t>
  </si>
  <si>
    <t>hamper</t>
  </si>
  <si>
    <t>hampered</t>
  </si>
  <si>
    <t>handicapped</t>
  </si>
  <si>
    <t>haphazard</t>
  </si>
  <si>
    <t>hapless</t>
  </si>
  <si>
    <t>harangue</t>
  </si>
  <si>
    <t>harass</t>
  </si>
  <si>
    <t>harasses</t>
  </si>
  <si>
    <t>harassment</t>
  </si>
  <si>
    <t>harboring</t>
  </si>
  <si>
    <t>harbors</t>
  </si>
  <si>
    <t>hard-hit</t>
  </si>
  <si>
    <t>hard-line</t>
  </si>
  <si>
    <t>hard-liner</t>
  </si>
  <si>
    <t>hardball</t>
  </si>
  <si>
    <t>harden</t>
  </si>
  <si>
    <t>hardened</t>
  </si>
  <si>
    <t>hardheaded</t>
  </si>
  <si>
    <t>hardhearted</t>
  </si>
  <si>
    <t>hardliner</t>
  </si>
  <si>
    <t>hardliners</t>
  </si>
  <si>
    <t>hardship</t>
  </si>
  <si>
    <t>harm</t>
  </si>
  <si>
    <t>harmed</t>
  </si>
  <si>
    <t>harmful</t>
  </si>
  <si>
    <t>harms</t>
  </si>
  <si>
    <t>harpy</t>
  </si>
  <si>
    <t>harridan</t>
  </si>
  <si>
    <t>harried</t>
  </si>
  <si>
    <t>harrow</t>
  </si>
  <si>
    <t>harshly</t>
  </si>
  <si>
    <t>hasseling</t>
  </si>
  <si>
    <t>hassled</t>
  </si>
  <si>
    <t>hassles</t>
  </si>
  <si>
    <t>haste</t>
  </si>
  <si>
    <t>hastily</t>
  </si>
  <si>
    <t>hasty</t>
  </si>
  <si>
    <t>hated</t>
  </si>
  <si>
    <t>hateful</t>
  </si>
  <si>
    <t>hatefully</t>
  </si>
  <si>
    <t>hatefulness</t>
  </si>
  <si>
    <t>hates</t>
  </si>
  <si>
    <t>hating</t>
  </si>
  <si>
    <t>hatred</t>
  </si>
  <si>
    <t>haughtily</t>
  </si>
  <si>
    <t>haughty</t>
  </si>
  <si>
    <t>haunt</t>
  </si>
  <si>
    <t>haunting</t>
  </si>
  <si>
    <t>havoc</t>
  </si>
  <si>
    <t>hawkish</t>
  </si>
  <si>
    <t>haywire</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</si>
  <si>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</si>
  <si>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</si>
  <si>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</si>
  <si>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</si>
  <si>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</si>
  <si>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</si>
  <si>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</si>
  <si>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</si>
  <si>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</si>
  <si>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</si>
  <si>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</si>
  <si>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</si>
  <si>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</si>
  <si>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</si>
  <si>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</si>
  <si>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</si>
  <si>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</si>
  <si>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</si>
  <si>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hedonistic</t>
  </si>
  <si>
    <t>heedless</t>
  </si>
  <si>
    <t>hefty</t>
  </si>
  <si>
    <t>hegemonism</t>
  </si>
  <si>
    <t>hegemonistic</t>
  </si>
  <si>
    <t>hegemony</t>
  </si>
  <si>
    <t>heinous</t>
  </si>
  <si>
    <t>hell-bent</t>
  </si>
  <si>
    <t>hellion</t>
  </si>
  <si>
    <t>hells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</si>
  <si>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</si>
  <si>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</si>
  <si>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</si>
  <si>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</si>
  <si>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</si>
  <si>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</si>
  <si>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</si>
  <si>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</si>
  <si>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</si>
  <si>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</si>
  <si>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</si>
  <si>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</si>
  <si>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</si>
  <si>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</si>
  <si>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</si>
  <si>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</si>
  <si>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</si>
  <si>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</si>
  <si>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</si>
  <si>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</si>
  <si>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</si>
  <si>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</si>
  <si>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</si>
  <si>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</si>
  <si>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</si>
  <si>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</si>
  <si>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</si>
  <si>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</si>
  <si>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</si>
  <si>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</si>
  <si>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</si>
  <si>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</si>
  <si>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</si>
  <si>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</si>
  <si>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</si>
  <si>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</si>
  <si>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</si>
  <si>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</si>
  <si>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</si>
  <si>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</si>
  <si>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</si>
  <si>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</si>
  <si>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</si>
  <si>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</si>
  <si>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</si>
  <si>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</si>
  <si>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</si>
  <si>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</si>
  <si>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</si>
  <si>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</si>
  <si>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</si>
  <si>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</si>
  <si>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</si>
  <si>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</si>
  <si>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</si>
  <si>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</si>
  <si>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</si>
  <si>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</si>
  <si>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</si>
  <si>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</si>
  <si>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</si>
  <si>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</si>
  <si>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</si>
  <si>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</si>
  <si>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</si>
  <si>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</si>
  <si>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</si>
  <si>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</si>
  <si>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</si>
  <si>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</si>
  <si>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</si>
  <si>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</si>
  <si>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</si>
  <si>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</si>
  <si>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</si>
  <si>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</si>
  <si>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</si>
  <si>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</si>
  <si>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</si>
  <si>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</si>
  <si>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</si>
  <si>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</si>
  <si>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</si>
  <si>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</si>
  <si>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</si>
  <si>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</si>
  <si>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</si>
  <si>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</si>
  <si>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</si>
  <si>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</si>
  <si>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</si>
  <si>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</si>
  <si>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</si>
  <si>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</si>
  <si>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</si>
  <si>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</si>
  <si>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</si>
  <si>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</si>
  <si>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illegitimate</t>
  </si>
  <si>
    <t>illiterate</t>
  </si>
  <si>
    <t>illogic</t>
  </si>
  <si>
    <t>illogical</t>
  </si>
  <si>
    <t>illogically</t>
  </si>
  <si>
    <t>illusion</t>
  </si>
  <si>
    <t>illusions</t>
  </si>
  <si>
    <t>illusory</t>
  </si>
  <si>
    <t>imaginary</t>
  </si>
  <si>
    <t>imbalance</t>
  </si>
  <si>
    <t>imbecile</t>
  </si>
  <si>
    <t>imbroglio</t>
  </si>
  <si>
    <t>immaterial</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</si>
  <si>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</si>
  <si>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</si>
  <si>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</si>
  <si>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</si>
  <si>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</si>
  <si>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</si>
  <si>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</si>
  <si>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</si>
  <si>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</si>
  <si>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</si>
  <si>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</si>
  <si>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</si>
  <si>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</si>
  <si>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</si>
  <si>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</si>
  <si>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</si>
  <si>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</si>
  <si>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</si>
  <si>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</si>
  <si>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</si>
  <si>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</si>
  <si>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</si>
  <si>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</si>
  <si>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</si>
  <si>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</si>
  <si>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</si>
  <si>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</si>
  <si>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</si>
  <si>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</si>
  <si>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</si>
  <si>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</si>
  <si>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</si>
  <si>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</si>
  <si>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</si>
  <si>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</si>
  <si>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</si>
  <si>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</si>
  <si>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</si>
  <si>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</si>
  <si>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</si>
  <si>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</si>
  <si>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</si>
  <si>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</si>
  <si>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</si>
  <si>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</si>
  <si>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</si>
  <si>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</si>
  <si>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</si>
  <si>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</si>
  <si>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</si>
  <si>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</si>
  <si>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</si>
  <si>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</si>
  <si>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</si>
  <si>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</si>
  <si>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</si>
  <si>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</si>
  <si>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</si>
  <si>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</si>
  <si>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</si>
  <si>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</si>
  <si>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</si>
  <si>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</si>
  <si>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</si>
  <si>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</si>
  <si>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</si>
  <si>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</si>
  <si>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</si>
  <si>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</si>
  <si>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</si>
  <si>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</si>
  <si>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</si>
  <si>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</si>
  <si>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</si>
  <si>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</si>
  <si>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</si>
  <si>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</si>
  <si>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</si>
  <si>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</si>
  <si>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</si>
  <si>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</si>
  <si>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</si>
  <si>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</si>
  <si>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</si>
  <si>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</si>
  <si>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</si>
  <si>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</si>
  <si>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</si>
  <si>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</si>
  <si>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</si>
  <si>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</si>
  <si>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</si>
  <si>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</si>
  <si>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</si>
  <si>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</si>
  <si>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</si>
  <si>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inappropriately</t>
  </si>
  <si>
    <t>inapt</t>
  </si>
  <si>
    <t>inaptitude</t>
  </si>
  <si>
    <t>inarticulate</t>
  </si>
  <si>
    <t>inattentive</t>
  </si>
  <si>
    <t>inaudible</t>
  </si>
  <si>
    <t>incapable</t>
  </si>
  <si>
    <t>incapably</t>
  </si>
  <si>
    <t>incautious</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</si>
  <si>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</si>
  <si>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</si>
  <si>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</si>
  <si>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</si>
  <si>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</si>
  <si>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</si>
  <si>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</si>
  <si>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</si>
  <si>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</si>
  <si>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</si>
  <si>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</si>
  <si>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</si>
  <si>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</si>
  <si>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</si>
  <si>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</si>
  <si>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</si>
  <si>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</si>
  <si>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</si>
  <si>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</si>
  <si>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</si>
  <si>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</si>
  <si>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</si>
  <si>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</si>
  <si>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</si>
  <si>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</si>
  <si>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</si>
  <si>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</si>
  <si>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</si>
  <si>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</si>
  <si>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</si>
  <si>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</si>
  <si>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</si>
  <si>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</si>
  <si>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</si>
  <si>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</si>
  <si>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</si>
  <si>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</si>
  <si>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</si>
  <si>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</si>
  <si>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</si>
  <si>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</si>
  <si>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</si>
  <si>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</si>
  <si>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</si>
  <si>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</si>
  <si>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</si>
  <si>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</si>
  <si>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</si>
  <si>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</si>
  <si>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</si>
  <si>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</si>
  <si>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</si>
  <si>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</si>
  <si>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</si>
  <si>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</si>
  <si>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</si>
  <si>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</si>
  <si>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</si>
  <si>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</si>
  <si>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</si>
  <si>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</si>
  <si>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</si>
  <si>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</si>
  <si>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</si>
  <si>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</si>
  <si>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</si>
  <si>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</si>
  <si>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</si>
  <si>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</si>
  <si>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</si>
  <si>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</si>
  <si>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</si>
  <si>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</si>
  <si>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</si>
  <si>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</si>
  <si>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</si>
  <si>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</si>
  <si>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</si>
  <si>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</si>
  <si>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</si>
  <si>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</si>
  <si>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</si>
  <si>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</si>
  <si>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</si>
  <si>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</si>
  <si>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</si>
  <si>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</si>
  <si>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</si>
  <si>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</si>
  <si>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</si>
  <si>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</si>
  <si>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</si>
  <si>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</si>
  <si>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</si>
  <si>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</si>
  <si>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</si>
  <si>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</si>
  <si>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</si>
  <si>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</si>
  <si>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</si>
  <si>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</si>
  <si>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</si>
  <si>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</si>
  <si>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</si>
  <si>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</si>
  <si>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</si>
  <si>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</si>
  <si>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</si>
  <si>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</si>
  <si>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</si>
  <si>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</si>
  <si>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</si>
  <si>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</si>
  <si>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</si>
  <si>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</si>
  <si>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</si>
  <si>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</si>
  <si>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</si>
  <si>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</si>
  <si>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</si>
  <si>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</si>
  <si>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</si>
  <si>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</si>
  <si>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</si>
  <si>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</si>
  <si>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</si>
  <si>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</si>
  <si>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</si>
  <si>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</si>
  <si>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</si>
  <si>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</si>
  <si>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</si>
  <si>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</si>
  <si>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</si>
  <si>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</si>
  <si>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</si>
  <si>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</si>
  <si>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</si>
  <si>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</si>
  <si>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</si>
  <si>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</si>
  <si>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</si>
  <si>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</si>
  <si>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</si>
  <si>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</si>
  <si>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</si>
  <si>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</si>
  <si>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</si>
  <si>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</si>
  <si>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</si>
  <si>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</si>
  <si>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</si>
  <si>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</si>
  <si>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</si>
  <si>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</si>
  <si>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</si>
  <si>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</si>
  <si>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</si>
  <si>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</si>
  <si>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</si>
  <si>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</si>
  <si>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</si>
  <si>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</si>
  <si>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</si>
  <si>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</si>
  <si>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</si>
  <si>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</si>
  <si>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</si>
  <si>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</si>
  <si>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</si>
  <si>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</si>
  <si>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</si>
  <si>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</si>
  <si>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</si>
  <si>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</si>
  <si>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</si>
  <si>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</si>
  <si>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</si>
  <si>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</si>
  <si>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</si>
  <si>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</si>
  <si>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</si>
  <si>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</si>
  <si>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</si>
  <si>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</si>
  <si>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</si>
  <si>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</si>
  <si>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</si>
  <si>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</si>
  <si>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</si>
  <si>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</si>
  <si>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</si>
  <si>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</si>
  <si>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</si>
  <si>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</si>
  <si>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</si>
  <si>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</si>
  <si>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</si>
  <si>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</si>
  <si>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</si>
  <si>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</si>
  <si>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</si>
  <si>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</si>
  <si>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</si>
  <si>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</si>
  <si>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</si>
  <si>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</si>
  <si>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</si>
  <si>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</si>
  <si>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</si>
  <si>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</si>
  <si>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</si>
  <si>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insufferably</t>
  </si>
  <si>
    <t>insufficiency</t>
  </si>
  <si>
    <t>insufficient</t>
  </si>
  <si>
    <t>insufficiently</t>
  </si>
  <si>
    <t>insular</t>
  </si>
  <si>
    <t>insult</t>
  </si>
  <si>
    <t>insulted</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</si>
  <si>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</si>
  <si>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</si>
  <si>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</si>
  <si>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</si>
  <si>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</si>
  <si>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</si>
  <si>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</si>
  <si>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</si>
  <si>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</si>
  <si>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</si>
  <si>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</si>
  <si>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</si>
  <si>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</si>
  <si>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</si>
  <si>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</si>
  <si>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</si>
  <si>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</si>
  <si>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</si>
  <si>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intimidatingly</t>
  </si>
  <si>
    <t>intimidation</t>
  </si>
  <si>
    <t>intolerable</t>
  </si>
  <si>
    <t>intolerablely</t>
  </si>
  <si>
    <t>intolerance</t>
  </si>
  <si>
    <t>intoxicate</t>
  </si>
  <si>
    <t>intractable</t>
  </si>
  <si>
    <t>intransigence</t>
  </si>
  <si>
    <t>intransigent</t>
  </si>
  <si>
    <t>intrude</t>
  </si>
  <si>
    <t>intrusion</t>
  </si>
  <si>
    <t>intrusive</t>
  </si>
  <si>
    <t>inundate</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</si>
  <si>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</si>
  <si>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</si>
  <si>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</si>
  <si>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</si>
  <si>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</si>
  <si>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</si>
  <si>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</si>
  <si>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</si>
  <si>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</si>
  <si>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</si>
  <si>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</si>
  <si>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</si>
  <si>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</si>
  <si>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</si>
  <si>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</si>
  <si>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</si>
  <si>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</si>
  <si>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</si>
  <si>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</si>
  <si>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</si>
  <si>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</si>
  <si>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</si>
  <si>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</si>
  <si>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</si>
  <si>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</si>
  <si>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</si>
  <si>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</si>
  <si>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</si>
  <si>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</si>
  <si>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</si>
  <si>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</si>
  <si>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</si>
  <si>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</si>
  <si>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</si>
  <si>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</si>
  <si>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</si>
  <si>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</si>
  <si>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</si>
  <si>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</si>
  <si>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</si>
  <si>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</si>
  <si>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</si>
  <si>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</si>
  <si>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</si>
  <si>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</si>
  <si>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</si>
  <si>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</si>
  <si>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</si>
  <si>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</si>
  <si>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</si>
  <si>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</si>
  <si>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</si>
  <si>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</si>
  <si>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</si>
  <si>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</si>
  <si>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</si>
  <si>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</si>
  <si>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</si>
  <si>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</si>
  <si>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</si>
  <si>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</si>
  <si>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</si>
  <si>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</si>
  <si>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</si>
  <si>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</si>
  <si>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</si>
  <si>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</si>
  <si>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</si>
  <si>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</si>
  <si>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</si>
  <si>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</si>
  <si>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</si>
  <si>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</si>
  <si>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</si>
  <si>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</si>
  <si>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</si>
  <si>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</si>
  <si>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</si>
  <si>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</si>
  <si>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</si>
  <si>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</si>
  <si>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</si>
  <si>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</si>
  <si>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</si>
  <si>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</si>
  <si>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</si>
  <si>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</si>
  <si>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</si>
  <si>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</si>
  <si>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</si>
  <si>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</si>
  <si>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</si>
  <si>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</si>
  <si>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</si>
  <si>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</si>
  <si>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</si>
  <si>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</si>
  <si>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</si>
  <si>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junky</t>
  </si>
  <si>
    <t>junkyard</t>
  </si>
  <si>
    <t>jutter</t>
  </si>
  <si>
    <t>jutters</t>
  </si>
  <si>
    <t>kaput</t>
  </si>
  <si>
    <t>killjoy</t>
  </si>
  <si>
    <t>kills</t>
  </si>
  <si>
    <t>knave</t>
  </si>
  <si>
    <t>knife</t>
  </si>
  <si>
    <t>knotted</t>
  </si>
  <si>
    <t>kook</t>
  </si>
  <si>
    <t>kooky</t>
  </si>
  <si>
    <t>lackadaisical</t>
  </si>
  <si>
    <t>lacked</t>
  </si>
  <si>
    <t>lackey</t>
  </si>
  <si>
    <t>lackeys</t>
  </si>
  <si>
    <t>lacking</t>
  </si>
  <si>
    <t>lackluster</t>
  </si>
  <si>
    <t>lacks</t>
  </si>
  <si>
    <t>laconic</t>
  </si>
  <si>
    <t>lag</t>
  </si>
  <si>
    <t>lagged</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</si>
  <si>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</si>
  <si>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</si>
  <si>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</si>
  <si>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</si>
  <si>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</si>
  <si>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</si>
  <si>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</si>
  <si>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</si>
  <si>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</si>
  <si>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</si>
  <si>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</si>
  <si>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</si>
  <si>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</si>
  <si>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</si>
  <si>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</si>
  <si>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</si>
  <si>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</si>
  <si>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</si>
  <si>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</si>
  <si>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</si>
  <si>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</si>
  <si>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</si>
  <si>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</si>
  <si>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</si>
  <si>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</si>
  <si>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</si>
  <si>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</si>
  <si>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</si>
  <si>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</si>
  <si>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</si>
  <si>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</si>
  <si>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</si>
  <si>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leakage</t>
  </si>
  <si>
    <t>leakages</t>
  </si>
  <si>
    <t>leaking</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</si>
  <si>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</si>
  <si>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</si>
  <si>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</si>
  <si>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</si>
  <si>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</si>
  <si>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</si>
  <si>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</si>
  <si>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</si>
  <si>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</si>
  <si>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</si>
  <si>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</si>
  <si>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</si>
  <si>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</si>
  <si>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</si>
  <si>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</si>
  <si>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</si>
  <si>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</si>
  <si>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</si>
  <si>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</si>
  <si>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</si>
  <si>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</si>
  <si>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</si>
  <si>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licentious</t>
  </si>
  <si>
    <t>licentiously</t>
  </si>
  <si>
    <t>licentiousness</t>
  </si>
  <si>
    <t>life-threatening</t>
  </si>
  <si>
    <t>lifeless</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</si>
  <si>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</si>
  <si>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</si>
  <si>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</si>
  <si>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</si>
  <si>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</si>
  <si>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</si>
  <si>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</si>
  <si>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</si>
  <si>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</si>
  <si>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</si>
  <si>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</si>
  <si>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</si>
  <si>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</si>
  <si>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</si>
  <si>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</si>
  <si>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</si>
  <si>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</si>
  <si>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</si>
  <si>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</si>
  <si>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</si>
  <si>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</si>
  <si>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</si>
  <si>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</si>
  <si>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</si>
  <si>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</si>
  <si>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</si>
  <si>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</si>
  <si>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</si>
  <si>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losers</t>
  </si>
  <si>
    <t>loses</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</si>
  <si>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</si>
  <si>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</si>
  <si>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</si>
  <si>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</si>
  <si>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</si>
  <si>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</si>
  <si>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</si>
  <si>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</si>
  <si>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</si>
  <si>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</si>
  <si>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</si>
  <si>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</si>
  <si>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</si>
  <si>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</si>
  <si>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</si>
  <si>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</si>
  <si>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</si>
  <si>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</si>
  <si>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</si>
  <si>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</si>
  <si>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</si>
  <si>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</si>
  <si>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</si>
  <si>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</si>
  <si>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</si>
  <si>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</si>
  <si>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</si>
  <si>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</si>
  <si>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</si>
  <si>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</si>
  <si>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</si>
  <si>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</si>
  <si>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</si>
  <si>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</si>
  <si>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</si>
  <si>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</si>
  <si>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</si>
  <si>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</si>
  <si>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</si>
  <si>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</si>
  <si>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</si>
  <si>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</si>
  <si>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</si>
  <si>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</si>
  <si>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</si>
  <si>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</si>
  <si>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</si>
  <si>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</si>
  <si>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</si>
  <si>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</si>
  <si>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</si>
  <si>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</si>
  <si>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</si>
  <si>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</si>
  <si>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</si>
  <si>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</si>
  <si>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</si>
  <si>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</si>
  <si>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</si>
  <si>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</si>
  <si>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</si>
  <si>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</si>
  <si>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</si>
  <si>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</si>
  <si>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</si>
  <si>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</si>
  <si>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</si>
  <si>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</si>
  <si>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</si>
  <si>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</si>
  <si>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</si>
  <si>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</si>
  <si>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</si>
  <si>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</si>
  <si>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</si>
  <si>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</si>
  <si>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</si>
  <si>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</si>
  <si>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</si>
  <si>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</si>
  <si>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</si>
  <si>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</si>
  <si>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</si>
  <si>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</si>
  <si>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</si>
  <si>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</si>
  <si>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</si>
  <si>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</si>
  <si>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</si>
  <si>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</si>
  <si>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</si>
  <si>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</si>
  <si>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</si>
  <si>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</si>
  <si>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</si>
  <si>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</si>
  <si>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</si>
  <si>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</si>
  <si>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</si>
  <si>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</si>
  <si>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</si>
  <si>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</si>
  <si>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</si>
  <si>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</si>
  <si>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</si>
  <si>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</si>
  <si>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</si>
  <si>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</si>
  <si>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</si>
  <si>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</si>
  <si>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</si>
  <si>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</si>
  <si>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</si>
  <si>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</si>
  <si>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</si>
  <si>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</si>
  <si>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</si>
  <si>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</si>
  <si>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</si>
  <si>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</si>
  <si>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</si>
  <si>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</si>
  <si>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</si>
  <si>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</si>
  <si>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</si>
  <si>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</si>
  <si>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mishandle</t>
  </si>
  <si>
    <t>mishap</t>
  </si>
  <si>
    <t>misinform</t>
  </si>
  <si>
    <t>misinformed</t>
  </si>
  <si>
    <t>misinterpret</t>
  </si>
  <si>
    <t>misjudge</t>
  </si>
  <si>
    <t>misjudgment</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</si>
  <si>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</si>
  <si>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</si>
  <si>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</si>
  <si>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</si>
  <si>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</si>
  <si>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</si>
  <si>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</si>
  <si>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</si>
  <si>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</si>
  <si>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</si>
  <si>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</si>
  <si>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</si>
  <si>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</si>
  <si>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</si>
  <si>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</si>
  <si>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</si>
  <si>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</si>
  <si>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</si>
  <si>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</si>
  <si>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</si>
  <si>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</si>
  <si>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</si>
  <si>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</si>
  <si>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</si>
  <si>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</si>
  <si>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</si>
  <si>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</si>
  <si>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</si>
  <si>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</si>
  <si>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</si>
  <si>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</si>
  <si>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</si>
  <si>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mockingly</t>
  </si>
  <si>
    <t>mocks</t>
  </si>
  <si>
    <t>molest</t>
  </si>
  <si>
    <t>molestation</t>
  </si>
  <si>
    <t>monotonous</t>
  </si>
  <si>
    <t>monotony</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</si>
  <si>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</si>
  <si>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</si>
  <si>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</si>
  <si>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</si>
  <si>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</si>
  <si>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</si>
  <si>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</si>
  <si>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</si>
  <si>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</si>
  <si>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</si>
  <si>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</si>
  <si>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</si>
  <si>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</si>
  <si>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</si>
  <si>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</si>
  <si>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</si>
  <si>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</si>
  <si>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</si>
  <si>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</si>
  <si>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</si>
  <si>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</si>
  <si>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</si>
  <si>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</si>
  <si>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</si>
  <si>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</si>
  <si>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</si>
  <si>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</si>
  <si>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</si>
  <si>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</si>
  <si>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</si>
  <si>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</si>
  <si>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</si>
  <si>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</si>
  <si>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</si>
  <si>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</si>
  <si>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</si>
  <si>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</si>
  <si>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</si>
  <si>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</si>
  <si>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</si>
  <si>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</si>
  <si>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</si>
  <si>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</si>
  <si>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</si>
  <si>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</si>
  <si>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</si>
  <si>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</si>
  <si>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</si>
  <si>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</si>
  <si>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</si>
  <si>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</si>
  <si>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</si>
  <si>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</si>
  <si>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</si>
  <si>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</si>
  <si>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</si>
  <si>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</si>
  <si>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</si>
  <si>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</si>
  <si>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</si>
  <si>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</si>
  <si>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</si>
  <si>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</si>
  <si>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</si>
  <si>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</si>
  <si>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</si>
  <si>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neglect</t>
  </si>
  <si>
    <t>neglected</t>
  </si>
  <si>
    <t>negligence</t>
  </si>
  <si>
    <t>negligent</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</si>
  <si>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</si>
  <si>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</si>
  <si>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</si>
  <si>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</si>
  <si>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</si>
  <si>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</si>
  <si>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</si>
  <si>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</si>
  <si>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</si>
  <si>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</si>
  <si>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</si>
  <si>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</si>
  <si>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</si>
  <si>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</si>
  <si>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</si>
  <si>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</si>
  <si>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</si>
  <si>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</si>
  <si>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</si>
  <si>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</si>
  <si>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</si>
  <si>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nosey</t>
  </si>
  <si>
    <t>notoriety</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</si>
  <si>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</si>
  <si>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</si>
  <si>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</si>
  <si>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</si>
  <si>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</si>
  <si>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</si>
  <si>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</si>
  <si>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</si>
  <si>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</si>
  <si>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</si>
  <si>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</si>
  <si>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</si>
  <si>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</si>
  <si>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</si>
  <si>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</si>
  <si>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</si>
  <si>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</si>
  <si>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</si>
  <si>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</si>
  <si>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</si>
  <si>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</si>
  <si>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</si>
  <si>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</si>
  <si>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</si>
  <si>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</si>
  <si>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</si>
  <si>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</si>
  <si>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</si>
  <si>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</si>
  <si>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</si>
  <si>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</si>
  <si>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</si>
  <si>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</si>
  <si>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</si>
  <si>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</si>
  <si>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</si>
  <si>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</si>
  <si>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</si>
  <si>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</si>
  <si>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</si>
  <si>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</si>
  <si>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</si>
  <si>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</si>
  <si>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</si>
  <si>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</si>
  <si>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</si>
  <si>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</si>
  <si>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</si>
  <si>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</si>
  <si>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</si>
  <si>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</si>
  <si>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</si>
  <si>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</si>
  <si>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</si>
  <si>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</si>
  <si>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</si>
  <si>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</si>
  <si>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</si>
  <si>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</si>
  <si>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</si>
  <si>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</si>
  <si>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</si>
  <si>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</si>
  <si>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</si>
  <si>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</si>
  <si>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</si>
  <si>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</si>
  <si>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</si>
  <si>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</si>
  <si>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</si>
  <si>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</si>
  <si>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</si>
  <si>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</si>
  <si>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</si>
  <si>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</si>
  <si>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</si>
  <si>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</si>
  <si>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</si>
  <si>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</si>
  <si>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</si>
  <si>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</si>
  <si>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</si>
  <si>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</si>
  <si>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</si>
  <si>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</si>
  <si>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</si>
  <si>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</si>
  <si>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</si>
  <si>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</si>
  <si>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</si>
  <si>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</si>
  <si>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</si>
  <si>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</si>
  <si>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</si>
  <si>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</si>
  <si>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</si>
  <si>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</si>
  <si>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</si>
  <si>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</si>
  <si>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</si>
  <si>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</si>
  <si>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</si>
  <si>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</si>
  <si>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</si>
  <si>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</si>
  <si>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</si>
  <si>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</si>
  <si>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</si>
  <si>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overpaid</t>
  </si>
  <si>
    <t>overpayed</t>
  </si>
  <si>
    <t>overplay</t>
  </si>
  <si>
    <t>overpower</t>
  </si>
  <si>
    <t>overpriced</t>
  </si>
  <si>
    <t>overrated</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</si>
  <si>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</si>
  <si>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</si>
  <si>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</si>
  <si>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</si>
  <si>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</si>
  <si>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</si>
  <si>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</si>
  <si>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</si>
  <si>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</si>
  <si>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</si>
  <si>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</si>
  <si>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</si>
  <si>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</si>
  <si>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</si>
  <si>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</si>
  <si>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</si>
  <si>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</si>
  <si>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overwhelmingly</t>
  </si>
  <si>
    <t>overwhelms</t>
  </si>
  <si>
    <t>overzealous</t>
  </si>
  <si>
    <t>overzealously</t>
  </si>
  <si>
    <t>overzelous</t>
  </si>
  <si>
    <t>painful</t>
  </si>
  <si>
    <t>painfull</t>
  </si>
  <si>
    <t>painfully</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</si>
  <si>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</si>
  <si>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</si>
  <si>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</si>
  <si>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</si>
  <si>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</si>
  <si>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</si>
  <si>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</si>
  <si>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</si>
  <si>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</si>
  <si>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</si>
  <si>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</si>
  <si>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</si>
  <si>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</si>
  <si>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</si>
  <si>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</si>
  <si>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</si>
  <si>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</si>
  <si>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</si>
  <si>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</si>
  <si>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</si>
  <si>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</si>
  <si>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</si>
  <si>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</si>
  <si>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</si>
  <si>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</si>
  <si>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</si>
  <si>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</si>
  <si>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</si>
  <si>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</si>
  <si>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</si>
  <si>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</si>
  <si>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</si>
  <si>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</si>
  <si>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</si>
  <si>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</si>
  <si>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</si>
  <si>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</si>
  <si>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</si>
  <si>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</si>
  <si>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</si>
  <si>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</si>
  <si>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</si>
  <si>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</si>
  <si>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</si>
  <si>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</si>
  <si>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</si>
  <si>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</si>
  <si>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</si>
  <si>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</si>
  <si>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</si>
  <si>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</si>
  <si>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</si>
  <si>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</si>
  <si>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</si>
  <si>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</si>
  <si>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</si>
  <si>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</si>
  <si>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</si>
  <si>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</si>
  <si>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</si>
  <si>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</si>
  <si>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</si>
  <si>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</si>
  <si>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</si>
  <si>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</si>
  <si>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</si>
  <si>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</si>
  <si>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</si>
  <si>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</si>
  <si>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</si>
  <si>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</si>
  <si>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</si>
  <si>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</si>
  <si>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</si>
  <si>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</si>
  <si>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</si>
  <si>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</si>
  <si>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</si>
  <si>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</si>
  <si>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</si>
  <si>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</si>
  <si>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</si>
  <si>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</si>
  <si>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</si>
  <si>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</si>
  <si>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</si>
  <si>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</si>
  <si>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</si>
  <si>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</si>
  <si>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</si>
  <si>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</si>
  <si>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</si>
  <si>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</si>
  <si>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</si>
  <si>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</si>
  <si>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</si>
  <si>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</si>
  <si>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</si>
  <si>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</si>
  <si>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</si>
  <si>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</si>
  <si>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</si>
  <si>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</si>
  <si>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</si>
  <si>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</si>
  <si>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</si>
  <si>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</si>
  <si>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</si>
  <si>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</si>
  <si>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</si>
  <si>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</si>
  <si>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</si>
  <si>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</si>
  <si>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</si>
  <si>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</si>
  <si>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</si>
  <si>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</si>
  <si>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</si>
  <si>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</si>
  <si>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</si>
  <si>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</si>
  <si>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</si>
  <si>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</si>
  <si>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</si>
  <si>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</si>
  <si>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</si>
  <si>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</si>
  <si>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</si>
  <si>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</si>
  <si>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</si>
  <si>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</si>
  <si>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</si>
  <si>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</si>
  <si>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</si>
  <si>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</si>
  <si>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</si>
  <si>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</si>
  <si>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</si>
  <si>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</si>
  <si>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</si>
  <si>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</si>
  <si>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</si>
  <si>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</si>
  <si>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</si>
  <si>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</si>
  <si>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</si>
  <si>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</si>
  <si>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</si>
  <si>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</si>
  <si>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</si>
  <si>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</si>
  <si>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</si>
  <si>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</si>
  <si>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</si>
  <si>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</si>
  <si>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</si>
  <si>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</si>
  <si>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</si>
  <si>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</si>
  <si>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</si>
  <si>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</si>
  <si>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</si>
  <si>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</si>
  <si>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</si>
  <si>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profane</t>
  </si>
  <si>
    <t>profanity</t>
  </si>
  <si>
    <t>prohibit</t>
  </si>
  <si>
    <t>prohibitive</t>
  </si>
  <si>
    <t>prohibitively</t>
  </si>
  <si>
    <t>propagandize</t>
  </si>
  <si>
    <t>protested</t>
  </si>
  <si>
    <t>protesting</t>
  </si>
  <si>
    <t>protests</t>
  </si>
  <si>
    <t>protracted</t>
  </si>
  <si>
    <t>provocation</t>
  </si>
  <si>
    <t>provocative</t>
  </si>
  <si>
    <t>provoke</t>
  </si>
  <si>
    <t>pry</t>
  </si>
  <si>
    <t>pugnacious</t>
  </si>
  <si>
    <t>pugnaciously</t>
  </si>
  <si>
    <t>pugnacity</t>
  </si>
  <si>
    <t>punish</t>
  </si>
  <si>
    <t>punishable</t>
  </si>
  <si>
    <t>punitive</t>
  </si>
  <si>
    <t>punk</t>
  </si>
  <si>
    <t>puny</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</si>
  <si>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</si>
  <si>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</si>
  <si>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</si>
  <si>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</si>
  <si>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</si>
  <si>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</si>
  <si>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</si>
  <si>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</si>
  <si>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</si>
  <si>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</si>
  <si>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</si>
  <si>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</si>
  <si>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</si>
  <si>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</si>
  <si>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</si>
  <si>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</si>
  <si>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</si>
  <si>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</si>
  <si>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</si>
  <si>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</si>
  <si>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</si>
  <si>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</si>
  <si>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</si>
  <si>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</si>
  <si>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</si>
  <si>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ragged</t>
  </si>
  <si>
    <t>raked</t>
  </si>
  <si>
    <t>rampage</t>
  </si>
  <si>
    <t>rampant</t>
  </si>
  <si>
    <t>ramshackle</t>
  </si>
  <si>
    <t>rancor</t>
  </si>
  <si>
    <t>randomly</t>
  </si>
  <si>
    <t>rankle</t>
  </si>
  <si>
    <t>ranted</t>
  </si>
  <si>
    <t>ranting</t>
  </si>
  <si>
    <t>rantingly</t>
  </si>
  <si>
    <t>rants</t>
  </si>
  <si>
    <t>raped</t>
  </si>
  <si>
    <t>raping</t>
  </si>
  <si>
    <t>rascal</t>
  </si>
  <si>
    <t>rascals</t>
  </si>
  <si>
    <t>rattle</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</si>
  <si>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</si>
  <si>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</si>
  <si>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</si>
  <si>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</si>
  <si>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</si>
  <si>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</si>
  <si>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</si>
  <si>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</si>
  <si>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</si>
  <si>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</si>
  <si>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</si>
  <si>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</si>
  <si>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</si>
  <si>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</si>
  <si>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</si>
  <si>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</si>
  <si>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refusal</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</si>
  <si>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</si>
  <si>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</si>
  <si>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</si>
  <si>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</si>
  <si>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</si>
  <si>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</si>
  <si>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</si>
  <si>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</si>
  <si>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</si>
  <si>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</si>
  <si>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</si>
  <si>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</si>
  <si>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</si>
  <si>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</si>
  <si>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</si>
  <si>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</si>
  <si>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</si>
  <si>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</si>
  <si>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rejecting</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</si>
  <si>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</si>
  <si>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</si>
  <si>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</si>
  <si>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</si>
  <si>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</si>
  <si>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</si>
  <si>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</si>
  <si>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</si>
  <si>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</si>
  <si>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</si>
  <si>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</si>
  <si>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</si>
  <si>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</si>
  <si>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</si>
  <si>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</si>
  <si>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</si>
  <si>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</si>
  <si>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</si>
  <si>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</si>
  <si>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</si>
  <si>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</si>
  <si>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</si>
  <si>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</si>
  <si>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</si>
  <si>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</si>
  <si>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</si>
  <si>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</si>
  <si>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</si>
  <si>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</si>
  <si>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</si>
  <si>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</si>
  <si>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</si>
  <si>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</si>
  <si>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</si>
  <si>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</si>
  <si>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</si>
  <si>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</si>
  <si>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</si>
  <si>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</si>
  <si>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</si>
  <si>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</si>
  <si>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</si>
  <si>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</si>
  <si>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</si>
  <si>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</si>
  <si>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resigned</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</si>
  <si>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</si>
  <si>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</si>
  <si>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</si>
  <si>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</si>
  <si>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</si>
  <si>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</si>
  <si>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</si>
  <si>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</si>
  <si>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</si>
  <si>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</si>
  <si>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</si>
  <si>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</si>
  <si>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</si>
  <si>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</si>
  <si>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</si>
  <si>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</si>
  <si>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</si>
  <si>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</si>
  <si>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</si>
  <si>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</si>
  <si>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</si>
  <si>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</si>
  <si>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</si>
  <si>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</si>
  <si>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</si>
  <si>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</si>
  <si>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</si>
  <si>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</si>
  <si>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</si>
  <si>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</si>
  <si>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</si>
  <si>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</si>
  <si>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</si>
  <si>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rife</t>
  </si>
  <si>
    <t>rift</t>
  </si>
  <si>
    <t>rifts</t>
  </si>
  <si>
    <t>rigid</t>
  </si>
  <si>
    <t>rigidity</t>
  </si>
  <si>
    <t>rigidness</t>
  </si>
  <si>
    <t>rile</t>
  </si>
  <si>
    <t>riled</t>
  </si>
  <si>
    <t>rip</t>
  </si>
  <si>
    <t>rip-off</t>
  </si>
  <si>
    <t>ripoff</t>
  </si>
  <si>
    <t>ripped</t>
  </si>
  <si>
    <t>risky</t>
  </si>
  <si>
    <t>rivalry</t>
  </si>
  <si>
    <t>roadblocks</t>
  </si>
  <si>
    <t>rocky</t>
  </si>
  <si>
    <t>rogue</t>
  </si>
  <si>
    <t>rot</t>
  </si>
  <si>
    <t>rotten</t>
  </si>
  <si>
    <t>rough</t>
  </si>
  <si>
    <t>rremediable</t>
  </si>
  <si>
    <t>rubbish</t>
  </si>
  <si>
    <t>rude</t>
  </si>
  <si>
    <t>rue</t>
  </si>
  <si>
    <t>ruffian</t>
  </si>
  <si>
    <t>ruffle</t>
  </si>
  <si>
    <t>ruin</t>
  </si>
  <si>
    <t>ruined</t>
  </si>
  <si>
    <t>ruining</t>
  </si>
  <si>
    <t>ruinous</t>
  </si>
  <si>
    <t>ruins</t>
  </si>
  <si>
    <t>rumbling</t>
  </si>
  <si>
    <t>rumors</t>
  </si>
  <si>
    <t>rumours</t>
  </si>
  <si>
    <t>rumple</t>
  </si>
  <si>
    <t>run-down</t>
  </si>
  <si>
    <t>rupture</t>
  </si>
  <si>
    <t>rust</t>
  </si>
  <si>
    <t>rusts</t>
  </si>
  <si>
    <t>rusty</t>
  </si>
  <si>
    <t>rut</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</si>
  <si>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</si>
  <si>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</si>
  <si>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</si>
  <si>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</si>
  <si>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</si>
  <si>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</si>
  <si>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</si>
  <si>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</si>
  <si>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</si>
  <si>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</si>
  <si>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</si>
  <si>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</si>
  <si>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</si>
  <si>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</si>
  <si>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</si>
  <si>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</si>
  <si>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</si>
  <si>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</si>
  <si>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</si>
  <si>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</si>
  <si>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</si>
  <si>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</si>
  <si>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</si>
  <si>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</si>
  <si>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</si>
  <si>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savaged</t>
  </si>
  <si>
    <t>savagery</t>
  </si>
  <si>
    <t>savages</t>
  </si>
  <si>
    <t>scaly</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</si>
  <si>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</si>
  <si>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</si>
  <si>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</si>
  <si>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</si>
  <si>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</si>
  <si>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</si>
  <si>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</si>
  <si>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</si>
  <si>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</si>
  <si>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</si>
  <si>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</si>
  <si>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</si>
  <si>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</si>
  <si>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</si>
  <si>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</si>
  <si>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</si>
  <si>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</si>
  <si>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</si>
  <si>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</si>
  <si>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</si>
  <si>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</si>
  <si>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</si>
  <si>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</si>
  <si>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</si>
  <si>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</si>
  <si>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</si>
  <si>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</si>
  <si>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</si>
  <si>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</si>
  <si>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</si>
  <si>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</si>
  <si>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</si>
  <si>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</si>
  <si>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</si>
  <si>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</si>
  <si>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</si>
  <si>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</si>
  <si>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</si>
  <si>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</si>
  <si>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</si>
  <si>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</si>
  <si>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</si>
  <si>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</si>
  <si>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</si>
  <si>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</si>
  <si>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</si>
  <si>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</si>
  <si>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</si>
  <si>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</si>
  <si>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</si>
  <si>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</si>
  <si>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</si>
  <si>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</si>
  <si>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</si>
  <si>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</si>
  <si>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</si>
  <si>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</si>
  <si>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</si>
  <si>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</si>
  <si>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</si>
  <si>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</si>
  <si>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</si>
  <si>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</si>
  <si>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</si>
  <si>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</si>
  <si>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</si>
  <si>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</si>
  <si>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</si>
  <si>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</si>
  <si>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</si>
  <si>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</si>
  <si>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</si>
  <si>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</si>
  <si>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</si>
  <si>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</si>
  <si>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</si>
  <si>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</si>
  <si>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</si>
  <si>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</si>
  <si>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sever</t>
  </si>
  <si>
    <t>severe</t>
  </si>
  <si>
    <t>severity</t>
  </si>
  <si>
    <t>sh*t</t>
  </si>
  <si>
    <t>shabby</t>
  </si>
  <si>
    <t>shadowy</t>
  </si>
  <si>
    <t>shady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</si>
  <si>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</si>
  <si>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</si>
  <si>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</si>
  <si>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</si>
  <si>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</si>
  <si>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</si>
  <si>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</si>
  <si>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</si>
  <si>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</si>
  <si>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</si>
  <si>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</si>
  <si>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</si>
  <si>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</si>
  <si>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</si>
  <si>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</si>
  <si>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</si>
  <si>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</si>
  <si>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</si>
  <si>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</si>
  <si>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</si>
  <si>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</si>
  <si>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</si>
  <si>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</si>
  <si>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</si>
  <si>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</si>
  <si>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</si>
  <si>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</si>
  <si>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</si>
  <si>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</si>
  <si>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</si>
  <si>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</si>
  <si>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</si>
  <si>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</si>
  <si>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</si>
  <si>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</si>
  <si>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</si>
  <si>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</si>
  <si>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</si>
  <si>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</si>
  <si>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</si>
  <si>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</si>
  <si>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</si>
  <si>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</si>
  <si>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</si>
  <si>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</si>
  <si>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</si>
  <si>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</si>
  <si>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</si>
  <si>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</si>
  <si>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</si>
  <si>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</si>
  <si>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</si>
  <si>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</si>
  <si>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</si>
  <si>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</si>
  <si>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</si>
  <si>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</si>
  <si>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</si>
  <si>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</si>
  <si>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</si>
  <si>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</si>
  <si>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</si>
  <si>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</si>
  <si>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</si>
  <si>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</si>
  <si>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</si>
  <si>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</si>
  <si>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</si>
  <si>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</si>
  <si>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</si>
  <si>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</si>
  <si>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</si>
  <si>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</si>
  <si>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</si>
  <si>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</si>
  <si>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</si>
  <si>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</si>
  <si>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</si>
  <si>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</si>
  <si>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</si>
  <si>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</si>
  <si>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</si>
  <si>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</si>
  <si>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</si>
  <si>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</si>
  <si>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</si>
  <si>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</si>
  <si>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</si>
  <si>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</si>
  <si>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</si>
  <si>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</si>
  <si>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</si>
  <si>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</si>
  <si>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</si>
  <si>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</si>
  <si>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</si>
  <si>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</si>
  <si>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</si>
  <si>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</si>
  <si>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</si>
  <si>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</si>
  <si>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</si>
  <si>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</si>
  <si>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</si>
  <si>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</si>
  <si>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</si>
  <si>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</si>
  <si>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</si>
  <si>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</si>
  <si>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</si>
  <si>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</si>
  <si>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</si>
  <si>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</si>
  <si>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</si>
  <si>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</si>
  <si>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</si>
  <si>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</si>
  <si>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</si>
  <si>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</si>
  <si>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</si>
  <si>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</si>
  <si>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</si>
  <si>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</si>
  <si>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</si>
  <si>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</si>
  <si>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</si>
  <si>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</si>
  <si>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</si>
  <si>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</si>
  <si>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</si>
  <si>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</si>
  <si>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</si>
  <si>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</si>
  <si>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</si>
  <si>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</si>
  <si>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</si>
  <si>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</si>
  <si>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</si>
  <si>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</si>
  <si>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</si>
  <si>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</si>
  <si>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</si>
  <si>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</si>
  <si>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</si>
  <si>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</si>
  <si>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</si>
  <si>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</si>
  <si>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</si>
  <si>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</si>
  <si>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</si>
  <si>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</si>
  <si>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</si>
  <si>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</si>
  <si>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</si>
  <si>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</si>
  <si>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</si>
  <si>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</si>
  <si>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</si>
  <si>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</si>
  <si>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</si>
  <si>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</si>
  <si>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</si>
  <si>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</si>
  <si>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</si>
  <si>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</si>
  <si>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</si>
  <si>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</si>
  <si>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</si>
  <si>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</si>
  <si>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</si>
  <si>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</si>
  <si>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</si>
  <si>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</si>
  <si>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</si>
  <si>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</si>
  <si>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</si>
  <si>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</si>
  <si>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</si>
  <si>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</si>
  <si>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</si>
  <si>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</si>
  <si>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</si>
  <si>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</si>
  <si>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</si>
  <si>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</si>
  <si>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</si>
  <si>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</si>
  <si>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spoil</t>
  </si>
  <si>
    <t>spoilage</t>
  </si>
  <si>
    <t>spoilages</t>
  </si>
  <si>
    <t>spoiled</t>
  </si>
  <si>
    <t>spoilled</t>
  </si>
  <si>
    <t>spoils</t>
  </si>
  <si>
    <t>spook</t>
  </si>
  <si>
    <t>spookier</t>
  </si>
  <si>
    <t>spookiest</t>
  </si>
  <si>
    <t>spookily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</si>
  <si>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</si>
  <si>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</si>
  <si>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</si>
  <si>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</si>
  <si>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</si>
  <si>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</si>
  <si>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</si>
  <si>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</si>
  <si>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</si>
  <si>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</si>
  <si>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</si>
  <si>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</si>
  <si>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</si>
  <si>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</si>
  <si>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</si>
  <si>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</si>
  <si>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</si>
  <si>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</si>
  <si>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</si>
  <si>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</si>
  <si>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</si>
  <si>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</si>
  <si>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</si>
  <si>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</si>
  <si>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</si>
  <si>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</si>
  <si>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</si>
  <si>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</si>
  <si>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</si>
  <si>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</si>
  <si>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</si>
  <si>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</si>
  <si>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</si>
  <si>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starkly</t>
  </si>
  <si>
    <t>startle</t>
  </si>
  <si>
    <t>startling</t>
  </si>
  <si>
    <t>startlingly</t>
  </si>
  <si>
    <t>starvation</t>
  </si>
  <si>
    <t>starve</t>
  </si>
  <si>
    <t>steal</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</si>
  <si>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</si>
  <si>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</si>
  <si>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</si>
  <si>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</si>
  <si>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</si>
  <si>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</si>
  <si>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</si>
  <si>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</si>
  <si>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</si>
  <si>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</si>
  <si>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</si>
  <si>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</si>
  <si>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</si>
  <si>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</si>
  <si>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</si>
  <si>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</si>
  <si>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</si>
  <si>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</si>
  <si>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</si>
  <si>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</si>
  <si>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</si>
  <si>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</si>
  <si>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</si>
  <si>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</si>
  <si>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stooge</t>
  </si>
  <si>
    <t>stooges</t>
  </si>
  <si>
    <t>stormy</t>
  </si>
  <si>
    <t>straggle</t>
  </si>
  <si>
    <t>straggler</t>
  </si>
  <si>
    <t>strained</t>
  </si>
  <si>
    <t>straining</t>
  </si>
  <si>
    <t>strangely</t>
  </si>
  <si>
    <t>strangest</t>
  </si>
  <si>
    <t>strangle</t>
  </si>
  <si>
    <t>streaky</t>
  </si>
  <si>
    <t>strenuous</t>
  </si>
  <si>
    <t>stresses</t>
  </si>
  <si>
    <t>stressfully</t>
  </si>
  <si>
    <t>stricken</t>
  </si>
  <si>
    <t>strictly</t>
  </si>
  <si>
    <t>strident</t>
  </si>
  <si>
    <t>stridently</t>
  </si>
  <si>
    <t>strife</t>
  </si>
  <si>
    <t>stringent</t>
  </si>
  <si>
    <t>stringently</t>
  </si>
  <si>
    <t>struck</t>
  </si>
  <si>
    <t>struggled</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</si>
  <si>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</si>
  <si>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</si>
  <si>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</si>
  <si>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</si>
  <si>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</si>
  <si>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</si>
  <si>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</si>
  <si>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</si>
  <si>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</si>
  <si>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</si>
  <si>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</si>
  <si>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</si>
  <si>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</si>
  <si>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</si>
  <si>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</si>
  <si>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</si>
  <si>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</si>
  <si>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</si>
  <si>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</si>
  <si>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</si>
  <si>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</si>
  <si>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</si>
  <si>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</si>
  <si>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</si>
  <si>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</si>
  <si>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</si>
  <si>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</si>
  <si>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</si>
  <si>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</si>
  <si>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</si>
  <si>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</si>
  <si>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</si>
  <si>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</si>
  <si>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</si>
  <si>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</si>
  <si>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</si>
  <si>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</si>
  <si>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</si>
  <si>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</si>
  <si>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</si>
  <si>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</si>
  <si>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</si>
  <si>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</si>
  <si>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</si>
  <si>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</si>
  <si>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</si>
  <si>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</si>
  <si>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</si>
  <si>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sucky</t>
  </si>
  <si>
    <t>sue</t>
  </si>
  <si>
    <t>sued</t>
  </si>
  <si>
    <t>sueing</t>
  </si>
  <si>
    <t>sues</t>
  </si>
  <si>
    <t>suffer</t>
  </si>
  <si>
    <t>suffered</t>
  </si>
  <si>
    <t>sufferer</t>
  </si>
  <si>
    <t>sufferers</t>
  </si>
  <si>
    <t>suffocate</t>
  </si>
  <si>
    <t>sugar-coat</t>
  </si>
  <si>
    <t>sugar-coated</t>
  </si>
  <si>
    <t>sugarcoated</t>
  </si>
  <si>
    <t>suicidal</t>
  </si>
  <si>
    <t>suicide</t>
  </si>
  <si>
    <t>sulk</t>
  </si>
  <si>
    <t>sullen</t>
  </si>
  <si>
    <t>sully</t>
  </si>
  <si>
    <t>sunk</t>
  </si>
  <si>
    <t>sunken</t>
  </si>
  <si>
    <t>superficial</t>
  </si>
  <si>
    <t>superficiality</t>
  </si>
  <si>
    <t>superficially</t>
  </si>
  <si>
    <t>superfluous</t>
  </si>
  <si>
    <t>superstition</t>
  </si>
  <si>
    <t>superstitious</t>
  </si>
  <si>
    <t>suppress</t>
  </si>
  <si>
    <t>suppression</t>
  </si>
  <si>
    <t>susceptible</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</si>
  <si>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</si>
  <si>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</si>
  <si>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</si>
  <si>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</si>
  <si>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</si>
  <si>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</si>
  <si>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</si>
  <si>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</si>
  <si>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</si>
  <si>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</si>
  <si>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</si>
  <si>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</si>
  <si>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</si>
  <si>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</si>
  <si>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</si>
  <si>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</si>
  <si>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</si>
  <si>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</si>
  <si>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</si>
  <si>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</si>
  <si>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</si>
  <si>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</si>
  <si>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</si>
  <si>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</si>
  <si>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</si>
  <si>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</si>
  <si>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</si>
  <si>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</si>
  <si>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</si>
  <si>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</si>
  <si>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</si>
  <si>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</si>
  <si>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</si>
  <si>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</si>
  <si>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</si>
  <si>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</si>
  <si>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</si>
  <si>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</si>
  <si>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</si>
  <si>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</si>
  <si>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</si>
  <si>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</si>
  <si>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</si>
  <si>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</si>
  <si>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</si>
  <si>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</si>
  <si>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tenderness</t>
  </si>
  <si>
    <t>tense</t>
  </si>
  <si>
    <t>tentatively</t>
  </si>
  <si>
    <t>tenuous</t>
  </si>
  <si>
    <t>tenuously</t>
  </si>
  <si>
    <t>tepid</t>
  </si>
  <si>
    <t>terrible</t>
  </si>
  <si>
    <t>terribleness</t>
  </si>
  <si>
    <t>terror</t>
  </si>
  <si>
    <t>terror-genic</t>
  </si>
  <si>
    <t>terrorism</t>
  </si>
  <si>
    <t>terrorize</t>
  </si>
  <si>
    <t>testily</t>
  </si>
  <si>
    <t>testy</t>
  </si>
  <si>
    <t>tetchily</t>
  </si>
  <si>
    <t>tetchy</t>
  </si>
  <si>
    <t>thankless</t>
  </si>
  <si>
    <t>thicker</t>
  </si>
  <si>
    <t>thirst</t>
  </si>
  <si>
    <t>thorny</t>
  </si>
  <si>
    <t>thoughtlessly</t>
  </si>
  <si>
    <t>thoughtlessness</t>
  </si>
  <si>
    <t>thrash</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</si>
  <si>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</si>
  <si>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</si>
  <si>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</si>
  <si>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</si>
  <si>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</si>
  <si>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</si>
  <si>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</si>
  <si>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</si>
  <si>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</si>
  <si>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</si>
  <si>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</si>
  <si>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</si>
  <si>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</si>
  <si>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</si>
  <si>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</si>
  <si>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</si>
  <si>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</si>
  <si>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</si>
  <si>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</si>
  <si>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</si>
  <si>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</si>
  <si>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</si>
  <si>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</si>
  <si>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</si>
  <si>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top-heavy</t>
  </si>
  <si>
    <t>topple</t>
  </si>
  <si>
    <t>torment</t>
  </si>
  <si>
    <t>tormented</t>
  </si>
  <si>
    <t>torrent</t>
  </si>
  <si>
    <t>tortuous</t>
  </si>
  <si>
    <t>tortured</t>
  </si>
  <si>
    <t>tortures</t>
  </si>
  <si>
    <t>torturing</t>
  </si>
  <si>
    <t>torturously</t>
  </si>
  <si>
    <t>totalitarian</t>
  </si>
  <si>
    <t>touchy</t>
  </si>
  <si>
    <t>toughness</t>
  </si>
  <si>
    <t>touted</t>
  </si>
  <si>
    <t>touts</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</si>
  <si>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</si>
  <si>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</si>
  <si>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</si>
  <si>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</si>
  <si>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</si>
  <si>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</si>
  <si>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</si>
  <si>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</si>
  <si>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</si>
  <si>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</si>
  <si>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</si>
  <si>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</si>
  <si>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</si>
  <si>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</si>
  <si>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</si>
  <si>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</si>
  <si>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</si>
  <si>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</si>
  <si>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</si>
  <si>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</si>
  <si>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</si>
  <si>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</si>
  <si>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</si>
  <si>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</si>
  <si>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</si>
  <si>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</si>
  <si>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</si>
  <si>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</si>
  <si>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</si>
  <si>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</si>
  <si>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</si>
  <si>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</si>
  <si>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</si>
  <si>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</si>
  <si>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</si>
  <si>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</si>
  <si>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</si>
  <si>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</si>
  <si>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</si>
  <si>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</si>
  <si>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</si>
  <si>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</si>
  <si>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</si>
  <si>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</si>
  <si>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</si>
  <si>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</si>
  <si>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</si>
  <si>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</si>
  <si>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</si>
  <si>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</si>
  <si>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</si>
  <si>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</si>
  <si>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</si>
  <si>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</si>
  <si>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</si>
  <si>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</si>
  <si>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</si>
  <si>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</si>
  <si>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</si>
  <si>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</si>
  <si>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</si>
  <si>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</si>
  <si>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</si>
  <si>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</si>
  <si>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</si>
  <si>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</si>
  <si>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</si>
  <si>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</si>
  <si>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</si>
  <si>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</si>
  <si>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</si>
  <si>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</si>
  <si>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</si>
  <si>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</si>
  <si>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</si>
  <si>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</si>
  <si>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</si>
  <si>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</si>
  <si>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</si>
  <si>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</si>
  <si>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</si>
  <si>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</si>
  <si>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</si>
  <si>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</si>
  <si>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</si>
  <si>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</si>
  <si>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</si>
  <si>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</si>
  <si>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</si>
  <si>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</si>
  <si>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</si>
  <si>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</si>
  <si>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</si>
  <si>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</si>
  <si>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</si>
  <si>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</si>
  <si>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</si>
  <si>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</si>
  <si>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</si>
  <si>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</si>
  <si>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</si>
  <si>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</si>
  <si>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</si>
  <si>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</si>
  <si>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</si>
  <si>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</si>
  <si>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</si>
  <si>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</si>
  <si>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</si>
  <si>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</si>
  <si>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</si>
  <si>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</si>
  <si>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</si>
  <si>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</si>
  <si>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</si>
  <si>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</si>
  <si>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</si>
  <si>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</si>
  <si>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</si>
  <si>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</si>
  <si>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</si>
  <si>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</si>
  <si>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</si>
  <si>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</si>
  <si>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</si>
  <si>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</si>
  <si>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</si>
  <si>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</si>
  <si>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</si>
  <si>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</si>
  <si>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</si>
  <si>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</si>
  <si>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</si>
  <si>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</si>
  <si>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</si>
  <si>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</si>
  <si>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</si>
  <si>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</si>
  <si>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</si>
  <si>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</si>
  <si>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</si>
  <si>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</si>
  <si>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</si>
  <si>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unfounded</t>
  </si>
  <si>
    <t>unfulfilled</t>
  </si>
  <si>
    <t>unfunded</t>
  </si>
  <si>
    <t>ungovernable</t>
  </si>
  <si>
    <t>ungrateful</t>
  </si>
  <si>
    <t>unhappily</t>
  </si>
  <si>
    <t>unhappiness</t>
  </si>
  <si>
    <t>unhappy</t>
  </si>
  <si>
    <t>unhealthy</t>
  </si>
  <si>
    <t>unilateralism</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</si>
  <si>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</si>
  <si>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</si>
  <si>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</si>
  <si>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</si>
  <si>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</si>
  <si>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</si>
  <si>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</si>
  <si>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</si>
  <si>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</si>
  <si>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</si>
  <si>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</si>
  <si>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</si>
  <si>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</si>
  <si>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</si>
  <si>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</si>
  <si>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</si>
  <si>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</si>
  <si>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</si>
  <si>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</si>
  <si>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</si>
  <si>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</si>
  <si>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</si>
  <si>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</si>
  <si>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</si>
  <si>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</si>
  <si>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</si>
  <si>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</si>
  <si>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</si>
  <si>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</si>
  <si>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</si>
  <si>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</si>
  <si>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</si>
  <si>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</si>
  <si>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</si>
  <si>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</si>
  <si>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</si>
  <si>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</si>
  <si>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</si>
  <si>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</si>
  <si>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</si>
  <si>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</si>
  <si>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</si>
  <si>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</si>
  <si>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</si>
  <si>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</si>
  <si>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</si>
  <si>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</si>
  <si>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</si>
  <si>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</si>
  <si>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</si>
  <si>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unrealistic</t>
  </si>
  <si>
    <t>unreasonable</t>
  </si>
  <si>
    <t>unreasonably</t>
  </si>
  <si>
    <t>unrelenting</t>
  </si>
  <si>
    <t>unrelentingly</t>
  </si>
  <si>
    <t>unreliability</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</si>
  <si>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</si>
  <si>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</si>
  <si>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</si>
  <si>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</si>
  <si>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</si>
  <si>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</si>
  <si>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</si>
  <si>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</si>
  <si>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</si>
  <si>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</si>
  <si>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</si>
  <si>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</si>
  <si>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</si>
  <si>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</si>
  <si>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</si>
  <si>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</si>
  <si>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</si>
  <si>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</si>
  <si>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</si>
  <si>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</si>
  <si>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</si>
  <si>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</si>
  <si>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</si>
  <si>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</si>
  <si>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</si>
  <si>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</si>
  <si>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</si>
  <si>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</si>
  <si>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</si>
  <si>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</si>
  <si>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</si>
  <si>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</si>
  <si>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</si>
  <si>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</si>
  <si>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</si>
  <si>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</si>
  <si>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</si>
  <si>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</si>
  <si>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</si>
  <si>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</si>
  <si>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</si>
  <si>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</si>
  <si>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</si>
  <si>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</si>
  <si>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</si>
  <si>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</si>
  <si>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</si>
  <si>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</si>
  <si>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</si>
  <si>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</si>
  <si>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</si>
  <si>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</si>
  <si>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</si>
  <si>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</si>
  <si>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</si>
  <si>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</si>
  <si>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</si>
  <si>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</si>
  <si>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</si>
  <si>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</si>
  <si>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</si>
  <si>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</si>
  <si>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</si>
  <si>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</si>
  <si>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</si>
  <si>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</si>
  <si>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</si>
  <si>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</si>
  <si>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</si>
  <si>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</si>
  <si>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</si>
  <si>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</si>
  <si>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</si>
  <si>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</si>
  <si>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</si>
  <si>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</si>
  <si>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</si>
  <si>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</si>
  <si>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</si>
  <si>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</si>
  <si>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vagueness</t>
  </si>
  <si>
    <t>vain</t>
  </si>
  <si>
    <t>vainly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</si>
  <si>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</si>
  <si>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</si>
  <si>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</si>
  <si>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</si>
  <si>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</si>
  <si>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</si>
  <si>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</si>
  <si>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</si>
  <si>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</si>
  <si>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</si>
  <si>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</si>
  <si>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</si>
  <si>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</si>
  <si>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</si>
  <si>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</si>
  <si>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</si>
  <si>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</si>
  <si>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</si>
  <si>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</si>
  <si>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</si>
  <si>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</si>
  <si>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</si>
  <si>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</si>
  <si>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</si>
  <si>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</si>
  <si>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</si>
  <si>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</si>
  <si>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</si>
  <si>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</si>
  <si>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</si>
  <si>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</si>
  <si>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</si>
  <si>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</si>
  <si>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</si>
  <si>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</si>
  <si>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</si>
  <si>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</si>
  <si>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</si>
  <si>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</si>
  <si>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</si>
  <si>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</si>
  <si>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</si>
  <si>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</si>
  <si>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</si>
  <si>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</si>
  <si>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</si>
  <si>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</si>
  <si>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</si>
  <si>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volatility</t>
  </si>
  <si>
    <t>vomited</t>
  </si>
  <si>
    <t>vomiting</t>
  </si>
  <si>
    <t>vomits</t>
  </si>
  <si>
    <t>vulgar</t>
  </si>
  <si>
    <t>wack</t>
  </si>
  <si>
    <t>wail</t>
  </si>
  <si>
    <t>wallow</t>
  </si>
  <si>
    <t>wane</t>
  </si>
  <si>
    <t>waning</t>
  </si>
  <si>
    <t>wanton</t>
  </si>
  <si>
    <t>war-like</t>
  </si>
  <si>
    <t>warily</t>
  </si>
  <si>
    <t>wariness</t>
  </si>
  <si>
    <t>warlike</t>
  </si>
  <si>
    <t>warp</t>
  </si>
  <si>
    <t>warped</t>
  </si>
  <si>
    <t>wary</t>
  </si>
  <si>
    <t>washed-out</t>
  </si>
  <si>
    <t>wasted</t>
  </si>
  <si>
    <t>wasteful</t>
  </si>
  <si>
    <t>wastefulness</t>
  </si>
  <si>
    <t>water-down</t>
  </si>
  <si>
    <t>watered-down</t>
  </si>
  <si>
    <t>wayward</t>
  </si>
  <si>
    <t>weak</t>
  </si>
  <si>
    <t>weakening</t>
  </si>
  <si>
    <t>weaker</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</si>
  <si>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</si>
  <si>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</si>
  <si>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</si>
  <si>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</si>
  <si>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</si>
  <si>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</si>
  <si>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</si>
  <si>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</si>
  <si>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</si>
  <si>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</si>
  <si>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</si>
  <si>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</si>
  <si>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</si>
  <si>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</si>
  <si>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</si>
  <si>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</si>
  <si>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</si>
  <si>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</si>
  <si>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</si>
  <si>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</si>
  <si>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</si>
  <si>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</si>
  <si>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</si>
  <si>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</si>
  <si>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</si>
  <si>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</si>
  <si>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</si>
  <si>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</si>
  <si>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</si>
  <si>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</si>
  <si>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</si>
  <si>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</si>
  <si>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worn</t>
  </si>
  <si>
    <t>worried</t>
  </si>
  <si>
    <t>worriedly</t>
  </si>
  <si>
    <t>worrier</t>
  </si>
  <si>
    <t>worrisome</t>
  </si>
  <si>
    <t>worrying</t>
  </si>
  <si>
    <t>worryingly</t>
  </si>
  <si>
    <t>worsen</t>
  </si>
  <si>
    <t>worsening</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</si>
  <si>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</si>
  <si>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</si>
  <si>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</si>
  <si>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</si>
  <si>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</si>
  <si>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</si>
  <si>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</si>
  <si>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</si>
  <si>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</si>
  <si>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</si>
  <si>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</si>
  <si>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</si>
  <si>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</si>
  <si>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</si>
  <si>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</si>
  <si>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</si>
  <si>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</si>
  <si>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</si>
  <si>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</si>
  <si>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</si>
  <si>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</si>
  <si>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</si>
  <si>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</si>
  <si>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</si>
  <si>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</si>
  <si>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</si>
  <si>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</si>
  <si>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</si>
  <si>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</si>
  <si>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</si>
  <si>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</si>
  <si>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</si>
  <si>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</si>
  <si>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</si>
  <si>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</si>
  <si>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</si>
  <si>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</si>
  <si>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</si>
  <si>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</si>
  <si>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</si>
  <si>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</si>
  <si>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</si>
  <si>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</si>
  <si>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</si>
  <si>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</si>
  <si>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</si>
  <si>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</si>
  <si>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</si>
  <si>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</si>
  <si>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</si>
  <si>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</si>
  <si>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</si>
  <si>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</si>
  <si>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</si>
  <si>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</si>
  <si>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</si>
  <si>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</si>
  <si>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</si>
  <si>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</si>
  <si>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</si>
  <si>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</si>
  <si>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</si>
  <si>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</si>
  <si>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</si>
  <si>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</si>
  <si>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</si>
  <si>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</si>
  <si>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</si>
  <si>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</si>
  <si>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</si>
  <si>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</si>
  <si>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</si>
  <si>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</si>
  <si>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</si>
  <si>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</si>
  <si>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</si>
  <si>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</si>
  <si>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</si>
  <si>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</si>
  <si>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</si>
  <si>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</si>
  <si>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</si>
  <si>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</si>
  <si>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</si>
  <si>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</si>
  <si>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</si>
  <si>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</si>
  <si>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</si>
  <si>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</si>
  <si>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</si>
  <si>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</si>
  <si>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</si>
  <si>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</si>
  <si>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</si>
  <si>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</si>
  <si>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</si>
  <si>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</si>
  <si>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</si>
  <si>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</si>
  <si>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</si>
  <si>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</si>
  <si>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</si>
  <si>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</si>
  <si>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</si>
  <si>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</si>
  <si>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</si>
  <si>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</si>
  <si>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</si>
  <si>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</si>
  <si>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</si>
  <si>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</si>
  <si>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</si>
  <si>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</si>
  <si>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</si>
  <si>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</si>
  <si>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</si>
  <si>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</si>
  <si>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</si>
  <si>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</si>
  <si>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</si>
  <si>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</si>
  <si>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</si>
  <si>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</si>
  <si>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</si>
  <si>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</si>
  <si>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</si>
  <si>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</si>
  <si>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</si>
  <si>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</si>
  <si>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</si>
  <si>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</si>
  <si>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</si>
  <si>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</si>
  <si>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</si>
  <si>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</si>
  <si>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</si>
  <si>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</si>
  <si>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</si>
  <si>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</si>
  <si>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</si>
  <si>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</si>
  <si>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</si>
  <si>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</si>
  <si>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</si>
  <si>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</si>
  <si>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</si>
  <si>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</si>
  <si>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</si>
  <si>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</si>
  <si>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</si>
  <si>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</si>
  <si>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</si>
  <si>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</si>
  <si>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</si>
  <si>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</si>
  <si>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</si>
  <si>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</si>
  <si>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</si>
  <si>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</si>
  <si>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</si>
  <si>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</si>
  <si>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</si>
  <si>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</si>
  <si>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</si>
  <si>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</si>
  <si>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</si>
  <si>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</si>
  <si>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</si>
  <si>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</si>
  <si>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</si>
  <si>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</si>
  <si>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</si>
  <si>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</si>
  <si>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</si>
  <si>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7 PM</t>
  </si>
  <si>
    <t>4 AM</t>
  </si>
  <si>
    <t>3 PM</t>
  </si>
  <si>
    <t>2 PM</t>
  </si>
  <si>
    <t>1 AM</t>
  </si>
  <si>
    <t>4 PM</t>
  </si>
  <si>
    <t>7 AM</t>
  </si>
  <si>
    <t>9 PM</t>
  </si>
  <si>
    <t>10 PM</t>
  </si>
  <si>
    <t>5 PM</t>
  </si>
  <si>
    <t>2 AM</t>
  </si>
  <si>
    <t>8 PM</t>
  </si>
  <si>
    <t>11 PM</t>
  </si>
  <si>
    <t>Apr</t>
  </si>
  <si>
    <t>1 PM</t>
  </si>
  <si>
    <t>5 AM</t>
  </si>
  <si>
    <t>12 AM</t>
  </si>
  <si>
    <t>6 PM</t>
  </si>
  <si>
    <t>10 AM</t>
  </si>
  <si>
    <t>6 AM</t>
  </si>
  <si>
    <t>30-Mar</t>
  </si>
  <si>
    <t>31-Mar</t>
  </si>
  <si>
    <t>01-Apr</t>
  </si>
  <si>
    <t>02-Apr</t>
  </si>
  <si>
    <t>03-Apr</t>
  </si>
  <si>
    <t>04-Apr</t>
  </si>
  <si>
    <t>05-Apr</t>
  </si>
  <si>
    <t>06-Apr</t>
  </si>
  <si>
    <t>192, 192, 192</t>
  </si>
  <si>
    <t>213, 128, 128</t>
  </si>
  <si>
    <t>Red</t>
  </si>
  <si>
    <t>TwitterSearch2</t>
  </si>
  <si>
    <t>The graph was laid out using the Harel-Koren Fast Multiscale layout algorithm.</t>
  </si>
  <si>
    <t>The graph's vertices were grouped by cluster using the Clauset-Newman-Moore cluster algorithm.</t>
  </si>
  <si>
    <t>satlocklatam</t>
  </si>
  <si>
    <t>karidorantes</t>
  </si>
  <si>
    <t>ferchaber1</t>
  </si>
  <si>
    <t>trucker_la</t>
  </si>
  <si>
    <t>guadalupex05</t>
  </si>
  <si>
    <t>blanchetglo</t>
  </si>
  <si>
    <t>tecnipesa_id</t>
  </si>
  <si>
    <t>aolm_mx</t>
  </si>
  <si>
    <t>mauhdez85</t>
  </si>
  <si>
    <t>tlcmagazinemx</t>
  </si>
  <si>
    <t>elnorte_mty</t>
  </si>
  <si>
    <t>canacarmexico</t>
  </si>
  <si>
    <t>motoradiesel</t>
  </si>
  <si>
    <t>intermodalexp</t>
  </si>
  <si>
    <t>shipzoco</t>
  </si>
  <si>
    <t>nichosolano</t>
  </si>
  <si>
    <t>anierm_ac</t>
  </si>
  <si>
    <t>rinolmexico</t>
  </si>
  <si>
    <t>loftwareinc</t>
  </si>
  <si>
    <t>amipoficial</t>
  </si>
  <si>
    <t>leadglobalgroup</t>
  </si>
  <si>
    <t>amanacoficial</t>
  </si>
  <si>
    <t>cofremexa</t>
  </si>
  <si>
    <t>rev_contacto</t>
  </si>
  <si>
    <t>caaarem</t>
  </si>
  <si>
    <t>muymexicano7</t>
  </si>
  <si>
    <t>taste_gto</t>
  </si>
  <si>
    <t>mcr_xadis</t>
  </si>
  <si>
    <t>saraifuentes80</t>
  </si>
  <si>
    <t>grupo_loci</t>
  </si>
  <si>
    <t>cofoce</t>
  </si>
  <si>
    <t>mundoejecutivo</t>
  </si>
  <si>
    <t>intermerk3pl</t>
  </si>
  <si>
    <t>vanevane0307</t>
  </si>
  <si>
    <t>grupot21</t>
  </si>
  <si>
    <t>nancylarae</t>
  </si>
  <si>
    <t>gs1_mx</t>
  </si>
  <si>
    <t>somosindustria</t>
  </si>
  <si>
    <t>yokoiran_hdez</t>
  </si>
  <si>
    <t>lizbeth_1011</t>
  </si>
  <si>
    <t>infotransportes</t>
  </si>
  <si>
    <t>thelogisticswd</t>
  </si>
  <si>
    <t>conalog_mexico</t>
  </si>
  <si>
    <t>lgomezvargas</t>
  </si>
  <si>
    <t>antpmexico</t>
  </si>
  <si>
    <t>daimlertruck</t>
  </si>
  <si>
    <t>RT @thelogisticswd: _xD83D__xDD35_THE LOGISTICS WORLDI SUMMIT &amp;amp; EXPO
 _xD83D__xDCC6_26 y 27 de abril, Centro Citibanamex.  
_xD83D__xDCE2_ Estas son las 5 razones para asistir.…</t>
  </si>
  <si>
    <t>¡Nos vemos el 27 de abril en @thelogisticswd !
Conferencia "Automatización, clave para encarar el nearshoring, asegurar la carga y subir el nivel de servicio"
 Regístrate sin costo: https://t.co/gB9fWMWiOX https://t.co/pas1aP1AyL</t>
  </si>
  <si>
    <t>RT @SomosIndustria: _xD83E__xDD1D_ Conoce la agenda de Logistics Talks Gratuitas de @thelogisticswd 
¡Inspírate en el evento que no para de crecer!…</t>
  </si>
  <si>
    <t>RT @GrupoT21: _xD83E__xDD1D_ Conoce la agenda de Logistics Talks Gratuitas de @thelogisticswd 
¡Inspírate en el evento que no para de crecer!  
❕…</t>
  </si>
  <si>
    <t>*5 razones para asistir a The Logistics World 2023  Comenzó la cuenta regresiva para el evento más importante de logística, comercio exterior y carga de México y Centroamérica, @thelogisticswd
Vía @ANTPMexico @lgomezvargas 
Nota: https://t.co/SCQBVFcgXr</t>
  </si>
  <si>
    <t>@canacarmexico @thelogisticswd @DaimlerTruck _xD83D__xDC4D_</t>
  </si>
  <si>
    <t>RT @canacarmexico: _xD83E__xDD1D_ Conoce la agenda de Logistics Talks Gratuitas de  @thelogisticswd 
¡Inspírate en el evento que no para de crecer! …</t>
  </si>
  <si>
    <t>RT @LeadGlobalGroup: _xD83D__xDE4C_ Los invitamos a la exposición de Logística, Comercio Exterior y Carga más grande de México y Centroamérica.
_xD83D__xDD35_ @thel…</t>
  </si>
  <si>
    <t>¡Atención! _xD83D__xDCE2_ Los días 26 y 27 de abril, estaremos en el stand #604 de la “Logistic Summit México” de @thelogisticswd.
Conoce innovadoras soluciones para la gestión de tu cadena de suministro, como los arcos #RFID.
➡️ https://t.co/1XqfNqHvgP
#TLWEXPO2023 #Tecnipesa #Logistics</t>
  </si>
  <si>
    <t>_xD83D__xDD35_ @thelogisticswd  I SUMMIT &amp;amp; EXPO  
_xD83D__xDCC6_ 26 y 27 de abril, Centro Citibanamex.  
_xD83E__xDD1D_ Conoce la agenda de Logistics Talks gratuitas con más de 40 conferencias especializadas en diferentes segmentos de la industria
Visita el sitio web _xD83D__xDC49_   https://t.co/MsmB7pYO0y https://t.co/PQeqLDfGLk</t>
  </si>
  <si>
    <t>RT @MCR_XADIS: Ven a #TheLogisticsWorld y conoce como #XADIS puede ayudar a tu empresa con soluciones para gestión eficiente de tus recurso…</t>
  </si>
  <si>
    <t>RT @thelogisticswd: ♻️_xD83D__xDE9B_ El bloque pretende reducir las emisiones en 55% respecto a lo generado en 2021.
La Unión Europea prohíbe definitiv…</t>
  </si>
  <si>
    <t>RT @MCR_XADIS: Ven a #TheLogisticsWorld con más de 50 conferencias sin costo, mesas, panel y casos prácticos en diferentes ejes temáticos.…</t>
  </si>
  <si>
    <t>RT @thelogisticswd: ⚡_xD83D__xDCE6_ Conoce los tips de MELI para mejorar tu estrategia logística y cumplir con envíos en menos de 24 horas y lograr entr…</t>
  </si>
  <si>
    <t>RT @MCR_XADIS: _xD83D__xDCE3_ Asiste a #TheLogisticsWorld y conoce como #XADIS puede ayudar a tu empresa con soluciones para gestión eficiente de tus re…</t>
  </si>
  <si>
    <t>_xD83D__xDD35_ THE LOGISTICS WORLD®️ I SUMMIT &amp;amp; EXPO 
_xD83D__xDE4C_Te esperamos en el Pabellón de Comercio Exterior y Carga de  @thelogisticswd 
Regístrate ahora SIN COSTO _xD83D__xDC49_ 
https://t.co/k3Locx9MCIámaras&amp;amp;utm_campaign=Post_Camaras_Asoc&amp;amp;utm_term=seguidores&amp;amp;utm_content=TLC303 https://t.co/UOpXEByhC7</t>
  </si>
  <si>
    <t>RT @Grupo_LOCI: ¡YA ESTAMOS CASI LISTOS!
"THE LOGISTICS WORLD® | SUMMIT &amp;amp; EXPO 2023" (edición 16). https://t.co/7JCFOrkZhT
¡Te esperamos en…</t>
  </si>
  <si>
    <t>_xD83E__xDD1D_ Conoce la agenda de Logistics Talks Gratuitas de  @thelogisticswd 
¡Inspírate en el evento que no para de crecer!  
❕ Conoce la agenda y regístrate sin costo _xD83D__xDC49_  
https://t.co/QzGNh2V4Iq https://t.co/Yxzhl1aZmV</t>
  </si>
  <si>
    <t>_xD83D__xDD35_ THE LOGISTICS WORLD®️ I SUMMIT &amp;amp; EXPO
_xD83D__xDE9B_ Asiste a @thelogisticswd  y forma parte del Auditorio de capacitación especializado de Transporte e inspírate con expertos.
Regístrate ahora: https://t.co/jgaNmLOXqW https://t.co/hhz8c6sGcZ</t>
  </si>
  <si>
    <t>RT @LeadGlobalGroup: _xD83D__xDD35_ THE LOGISTICS WORLD®️ I SUMMIT &amp;amp; EXPO 
_xD83D__xDE4C_ Te esperamos en el Pabellón de Comercio Exterior y Carga de @thelogistics…</t>
  </si>
  <si>
    <t>We're getting ready to ship ourselves to the @thelogisticswd  for the 3️⃣rd time in a row later this month! _xD83D__xDC77__xD83C__xDFFD_‍♂️_xD83D__xDE9A_ https://t.co/s57u4iciWj</t>
  </si>
  <si>
    <t>RT @ShipzoCo: We're getting ready to ship ourselves to the @thelogisticswd  for the 3️⃣rd time in a row later this month! _xD83D__xDC77__xD83C__xDFFD_‍♂️_xD83D__xDE9A_ https://t.…</t>
  </si>
  <si>
    <t>_xD83D__xDD35_ THE LOGISTICS WORLD®️ I SUMMIT &amp;amp; EXPO 
_xD83D__xDE4C_Te esperamos en el Pabellón de Comercio Exterior y Carga de @thelogisticswd. 
Regístrate ahora SIN COSTO _xD83D__xDC49_ 
https://t.co/8nDWOvBPGN https://t.co/4LEqP8G1Zx</t>
  </si>
  <si>
    <t>_xD83D__xDD35_ THE LOGISTICS WORLD®️ I SUMMIT &amp;amp; EXPO  
_xD83D__xDE4C_Te esperamos en el Pabellón de Comercio Exterior y Carga de @thelogisticswd.
Regístrate ahora SIN COSTO _xD83D__xDC49_  
https://t.co/LxV7ZAlzlL https://t.co/AJhDJfTGe2</t>
  </si>
  <si>
    <t>_xD83D__xDCA1_ Will you be attending the @thelogisticswd in Mexico between 26 and 27 April? Our experts will be located at booth 1900, so make sure you stop by to discover how Loftware NiceLabel offers everything you need to manage your labeling process in one easy-to-use system #TLWEXPO2023 https://t.co/UFuzV0m6ks</t>
  </si>
  <si>
    <t>RT @AmanacOficial: _xD83D__xDD35_ THE LOGISTICS WORLD®️ I SUMMIT &amp;amp; EXPO
_xD83D__xDE4C_Te esperamos en el Pabellón de Comercio Exterior y Carga de @thelogisticswd…</t>
  </si>
  <si>
    <t>_xD83D__xDD35_ THE LOGISTICS WORLD®️ I SUMMIT &amp;amp; EXPO
_xD83D__xDE4C_Te esperamos en el Pabellón de Comercio Exterior y Carga de @thelogisticswd 
Regístrate ahora SIN COSTO _xD83D__xDC49_ https://t.co/rgtuD4wMfc https://t.co/snalG3YiCZ</t>
  </si>
  <si>
    <t>_xD83D__xDD35_ THE LOGISTICS WORLD®️ I SUMMIT &amp;amp; EXPO
_xD83D__xDE4C_Te esperamos en el Pabellón de Comercio Exterior y Carga de @thelogisticswd 
Regístrate ahora SIN COSTO _xD83D__xDC49_ https://t.co/TN9g4VQAyA https://t.co/nPFj5bB0zz</t>
  </si>
  <si>
    <t>_xD83D__xDD35_ THE LOGISTICS WORLD®️ I SUMMIT &amp;amp; EXPO
_xD83D__xDCC6_ 26 y 27 de abril, Centro Citibanamex.
#TLWEXPO2023
#Cofremex
#Cofrimex
#SomosNumeroUno
#NuestraTecnologiaSuSeguridad
https://t.co/NHeJ0VSiZj</t>
  </si>
  <si>
    <t>_xD83D__xDC49_ @thelogisticswd transformará una vez más al sector logístico con 32,000 m2 y la participación de más de 400 expositores: https://t.co/m0wBR0sGi2 https://t.co/XLp6jv0Vxy</t>
  </si>
  <si>
    <t>_xD83D__xDE4C_ Los invitamos a la exposición de Logística, Comercio Exterior y Carga más grande de México y Centroamérica.
_xD83D__xDD35_@thelogisticswd vuelve este _xD83D__xDCC6_ 26 y 27 de abril en Centro Citibanamex, Ciudad de México. https://t.co/KiSf0HO3MJ</t>
  </si>
  <si>
    <t>_xD83D__xDCBC_ Te invitamos a asistir a @thelogisticswd donde podrás conectar con ejecutivos de alto perfil en logística. 
_xD83E__xDD1D_ La oportunidad perfecta para desarrollar conexiones. 
https://t.co/0mrFsbjuOC 
#TLWEXPO2023 #thelogisticsworld https://t.co/R9aNEasaMP</t>
  </si>
  <si>
    <t>COFOCE: _xD83E__xDD1D_ Conoce la agenda de Logistics Talks Gratuitas de @thelogisticswd 
¡Inspírate en el evento que no para de crecer! 
❕ Conoce la agenda y regístrate sin costo _xD83D__xDC49_ https://t.co/ffgb8fKrTP https://t.co/pWn2pFlQav</t>
  </si>
  <si>
    <t>_xD83D__xDCE3_ Asiste a #TheLogisticsWorld y conoce como #XADIS puede ayudar a tu empresa con soluciones para gestión eficiente de tus recursos y dar soluciones a tus problemas en el área de #CadenadeSuministros 
_xD83D__xDEA9_ Centro Citibanamex.
_xD83D__xDCC6_ 26 y 27 de abril
➡️ Registro: https://t.co/VhnmwgvfFT https://t.co/NxRX9gYNYG</t>
  </si>
  <si>
    <t>Ven a #TheLogisticsWorld y conoce como #XADIS puede ayudar a tu empresa con soluciones para gestión eficiente de tus recursos y dar soluciones a tus problemas en el área de #CadenadeSuministros 
_xD83D__xDEA9_ Centro Citibanamex.
_xD83D__xDCC6_ 26 y 27 de abril
➡️ Registro: https://t.co/wJQd1Xk2xb https://t.co/MJud3XUfOs</t>
  </si>
  <si>
    <t>Ven a #TheLogisticsWorld con más de 50 conferencias sin costo, mesas, panel y casos prácticos en diferentes ejes temáticos. Y conoce  las soluciones #XADIS para las #cadenadesuministro
https://t.co/Ze5245vQJd https://t.co/jGEvsGyRrr</t>
  </si>
  <si>
    <t>_xD83D__xDCE3_ Asiste a #TheLogisticsWorld y conoce como #XADIS puede ayudar a tu empresa con soluciones para gestión eficiente de tus recursos y dar soluciones a tus problemas en el área de #CadenadeSuministros 
_xD83D__xDEA9_ Centro Citibanamex.
_xD83D__xDCC6_ 26 y 27 de abril
➡️ Registro: https://t.co/GQiBHzHrWa https://t.co/6qcXxRbITf</t>
  </si>
  <si>
    <t>Ven a #TheLogisticsWorld  y conoce como #XADIS puede ayudar a tu empresa con soluciones para gestión eficiente de tus recursos y dar soluciones a tus problemas en el área de #CadenadeSuministros 
_xD83D__xDEA9_  Centro Citibanamex.
_xD83D__xDCC6_  26 y 27 de abril
➡️  Registro:  https://t.co/5d3Bp49UwU https://t.co/fLzPt5vUkn</t>
  </si>
  <si>
    <t>Ven a #TheLogisticsWorld y conoce como #XADIS puede ayudar a tu empresa con soluciones para gestión eficiente de tus recursos y dar soluciones a tus problemas en el área de #CadenadeSuministros 
_xD83D__xDEA9_ Centro Citibanamex.
_xD83D__xDCC6_ 26 y 27 de abril
➡️ Registro: https://t.co/fKdEnXmI2v https://t.co/adriEfqUjU</t>
  </si>
  <si>
    <t>Ven a #TheLogisticsWorld con más de 50 conferencias sin costo, mesas, panel y casos prácticos en diferentes ejes temáticos. Y conoce  las soluciones #XADIS para las #cadenadesuministro
https://t.co/vkJqRx5DqG https://t.co/ClH5iFMWjE</t>
  </si>
  <si>
    <t>Ven a #TheLogisticsWorld  y conoce como #XADIS puede ayudar a tu empresa con soluciones para gestión eficiente de tus recursos y dar soluciones a tus problemas en el área de #CadenadeSuministros 
_xD83D__xDEA9_  Centro Citibanamex.
_xD83D__xDCC6_  26 y 27 de abril
➡️  Registro:  https://t.co/T3SwYRQVSM https://t.co/1ZRQ3stUUz</t>
  </si>
  <si>
    <t>¡YA ESTAMOS CASI LISTOS!
"THE LOGISTICS WORLD® | SUMMIT &amp;amp; EXPO 2023" (edición 16). https://t.co/7JCFOrkZhT
¡Te esperamos en nuestro stand #3801 en el Pabellón de Comercio Exterior, En el Auditorio CITIBANAMEX!
_xD83E__xDDD1_‍_xD83D__xDCBC__xD83D__xDCDD__xD83D__xDC69_‍_xD83D__xDCBC_
.
.
.
.
 #TLWEXPO2023  #grupoloci #loci https://t.co/KYTNJXNyig</t>
  </si>
  <si>
    <t>_xD83E__xDD1D_ Conoce la agenda de Logistics Talks Gratuitas de @thelogisticswd 
¡Inspírate en el evento que no para de crecer! 
❕ Conoce la agenda y regístrate sin costo _xD83D__xDC49_ https://t.co/TLq5N3HUEN https://t.co/vhMmIRMjPL</t>
  </si>
  <si>
    <t>_xD83D__xDE4C_ Los invitamos a la exposición de Logística, Comercio Exterior y Carga más grande de México y Centroamérica. 
_xD83D__xDD35_ @thelogisticswd vuelve este _xD83D__xDCC6_ 26 y 27 de abril en Centro Citibanamex, Ciudad de México. 
❕ Regístrate sin costo: https://t.co/akDmdYTKkc</t>
  </si>
  <si>
    <t>_xD83D__xDE4C_ Los invitamos a la exposición de Logística, Comercio Exterior y Carga más grande de México y Centroamérica. 
_xD83D__xDD35_ @thelogisticswd vuelve este _xD83D__xDCC6_ 26 y 27 de abril en Centro Citibanamex, Ciudad de México. 
❕ Regístrate sin costo: https://t.co/SM8ahg85eC</t>
  </si>
  <si>
    <t>@thelogisticswd https://t.co/tIF0aUWXKz</t>
  </si>
  <si>
    <t>¿Ya te enteraste? INTERMERK va a participar en THE LOGISTICS WORLD SUMMIT &amp;amp; EXPO 2023. Visítanos en el stand 1616 el 26 y 27 de abril en CENTRO CITIBANAMEX  - Ciudad de México.
#TLWEXPO2023 #expologistica #CentroCitibanamex #intermerk https://t.co/NtCXYKkEel</t>
  </si>
  <si>
    <t>_xD83E__xDD1D_ Conoce la agenda de Logistics Talks Gratuitas de @thelogisticswd 
¡Inspírate en el evento que no para de crecer!  
❕ Conoce la agenda y regístrate sin costo _xD83D__xDC49_ https://t.co/hbgcKGnuxB https://t.co/gcv9cM5xoc</t>
  </si>
  <si>
    <t>_xD83D__xDE4C_ Los invitamos a la exposición de Logística, Comercio Exterior y Carga más grande de México y Centroamérica.
_xD83D__xDD35_ @thelogisticswd vuelve este _xD83D__xDCC6_ 26 y 27 de abril en Centro Citibanamex, Ciudad de México.
❕ Regístrate sin costo: https://t.co/bzXKjU08Q8 https://t.co/tiBWze9UoW</t>
  </si>
  <si>
    <t>_xD83D__xDD35_ THE LOGISTICS WORLD®️ I SUMMIT &amp;amp; EXPO 
_xD83D__xDE4C_ Te esperamos en el Pabellón de Comercio Exterior y Carga de @thelogisticswd 
Regístrate ahora SIN COSTO _xD83D__xDC49_  https://t.co/ovVCveV8Wh https://t.co/qiG6dFiWA8</t>
  </si>
  <si>
    <t>RT @InfoTransportes: _xD83E__xDD1D_ Conoce la agenda de Logistics Talks Gratuitas de @thelogisticswd 
 ¡Inspírate en el evento que no para de crecer!…</t>
  </si>
  <si>
    <t>_xD83E__xDD1D_ Conoce la agenda de Logistics Talks Gratuitas de  @thelogisticswd 
 ¡Inspírate en el evento que no para de crecer! 
 ❕ Conoce la agenda y regístrate sin costo _xD83D__xDC49_
https://t.co/AevnLFZMRW https://t.co/b9wG2YnHaI</t>
  </si>
  <si>
    <t>@thelogisticswd   presenta su Conferencia Magistral Gratuita, en la que descubrirás el plan de acción y de tendencias que puedes aprovechar a partir de la experiencia de Alibaba.
 ❕Regístrate sin costo:https://t.co/2BLy4rsnxt
#TLWEXPO2023 #thelogisticsworld https://t.co/7ZW5uS5arR</t>
  </si>
  <si>
    <t>@thelogisticswd   presenta su Conferencia Magistral Gratuita, en la que descubrirás el plan de acción y de tendencias que puedes aprovechar a partir de la experiencia de Alibaba.
 ❕Regístrate sin costo:https://t.co/2BLy4rsnxt
#TLWEXPO2023 #thelogisticsworld https://t.co/lf7AsAsiHB</t>
  </si>
  <si>
    <t>_xD83E__xDD1D_ Conoce la agenda de Logistics Talks Gratuitas de @thelogisticswd 
¡Inspírate en el evento que no para de crecer! 
❕ Conoce la agenda y regístrate sin costo _xD83D__xDC49_https://t.co/RQyD6QVIMx https://t.co/Ho0OTQJzGd</t>
  </si>
  <si>
    <t>RT @trucker_la: *5 razones para asistir a The Logistics World 2023  Comenzó la cuenta regresiva para el evento más importante de logística,…</t>
  </si>
  <si>
    <t>_xD83E__xDD1D_ Conoce la agenda de Logistics Talks Gratuitas de @thelogisticswd 
 ¡Inspírate en el evento que no para de crecer!
❕ Conoce la agenda y regístrate sin costo.
_xD83D__xDC49_ https://t.co/FnbAxWpYwH https://t.co/G7YLcycwPv</t>
  </si>
  <si>
    <t>⚡_xD83D__xDCE6_ Conoce los tips de MELI para mejorar tu estrategia logística y cumplir con envíos en menos de 24 horas y lograr entregas "ahorita"
Descubre como mejorar tu estrategia logística de envíos en nuestra nota en colaboración con Omar Ramírez _xD83D__xDC49_https://t.co/5tIpik05u6 https://t.co/unjptcELc5</t>
  </si>
  <si>
    <t>_xD83D__xDD35_ THE LOGISTICS WORLD®️ I SUMMIT &amp;amp; EXPO
✨ Conoce las conferencias que se llevarán a cabo en el Auditorio especializado de nuestro Pabellón de Comercio Exterior.
Regístrate ahora para asistir _xD83D__xDC49_https://t.co/xA1SUiQ2e2  
#TLWEXPO2023 #thelogisticsworld https://t.co/ddzNxW1PKb</t>
  </si>
  <si>
    <t>♻️ Conoce algunas pautas para que las empresas realicen un diseño sustentable de su cadena de suministro.
Descubre más en nuestra nota en colaboración con Dominique Gómez _xD83D__xDC49_ https://t.co/Izh74B2yFx
#thelogisticsworld #planeaciónestratégica #sustentabilidad #cadenadesuministro https://t.co/HRVXugT9XB</t>
  </si>
  <si>
    <t>♻️_xD83D__xDE9B_ El bloque pretende reducir las emisiones en 55% respecto a lo generado en 2021.
La Unión Europea prohíbe definitivamente vender autos que emitan CO2 a partir de 2035. Conoce más _xD83D__xDC49_  https://t.co/YprdWlB5Go
#thelogisticsworld #transporte #emisiones #sustentabilidad https://t.co/xgbjPpcmG1</t>
  </si>
  <si>
    <t>La llegada de nuevas inversiones para la instalación de nuevas empresas, requiere una preparación como país para satisfacer la demanda de servicios
Conoce más sobre el reto de la infraestructura para ser un hub industrial _xD83D__xDC49_
https://t.co/TTR51qyZAR
#thelogisticsworld https://t.co/7PSXn2Vdxg</t>
  </si>
  <si>
    <t>Conoce sus propuestas y nuevos aportes a la cadena de suministro y la logística
Conoce todo sobre estos "Innovadores menores de 35 años" y las creaciones que impactarán a la industria _xD83D__xDC49_https://t.co/zmetcQ403U
#thelogisticsworld #Innovación #cadenadesuministro https://t.co/elRFWQN2B3</t>
  </si>
  <si>
    <t>_xD83D__xDD35_THE LOGISTICS WORLDI SUMMIT &amp;amp; EXPO
 _xD83D__xDCC6_26 y 27 de abril, Centro Citibanamex.  
_xD83D__xDCE2_ Estas son las 5 razones para asistir.   
Regístrate ahora para asistir_xD83D__xDC49_https://t.co/uMj8mwHfuQ https://t.co/Api6O8axT4</t>
  </si>
  <si>
    <t>_xD83E__xDD1D_ Conoce la agenda de Logistics Talks Gratuitas de @thelogisticswd 
¡Inspírate en el evento que no para de crecer! 
❕ Conoce la agenda y regístrate sin costo _xD83D__xDC49_ 
 https://t.co/n3OsoTNOfBámaras&amp;amp;utm_campaign=Post_Camaras_Asoc&amp;amp;utm_term=seguidores&amp;amp;utm_content=Conalog303 https://t.co/RdcC0V56Pm</t>
  </si>
  <si>
    <t>Las devoluciones son un complejo desafío para el #ecommerce, impactando utilidades y #logistica.
Acompáñanos al #DesayunoConaLog:
_xD83D__xDCC6_ Abril 26, 8 am
_xD83C__xDFE2_ Centro Citibanamex 
✍_xD83C__xDFFC_ beatriz.orvananos@conalog.org.mx
¡Te entregaremos un Plase Plata @thelogisticswd®  Summit &amp;amp; Expo! https://t.co/Fx3vkbYTq3</t>
  </si>
  <si>
    <t>Los invitamos a nuestra conferencia "Automatización, clave para encarar el nearshoring, asegurar la carga y subir el nivel de servicio", realizada en la exposición de Logística, Comercio Exterior y Carga @thelogisticswd 
_xD83D__xDDD3_27 abril
_xD83D__xDC49_ Regístrate sin costo: https://t.co/gB9fWMWiOX</t>
  </si>
  <si>
    <t>rfid tlwexpo2023 tecnipesa logistics</t>
  </si>
  <si>
    <t>thelogisticsworld xadis</t>
  </si>
  <si>
    <t>thelogisticsworld</t>
  </si>
  <si>
    <t>tlwexpo2023</t>
  </si>
  <si>
    <t>tlwexpo2023 cofremex cofrimex somosnumerouno nuestratecnologiasuseguridad</t>
  </si>
  <si>
    <t>tlwexpo2023 thelogisticsworld</t>
  </si>
  <si>
    <t>thelogisticsworld xadis cadenadesuministros</t>
  </si>
  <si>
    <t>thelogisticsworld xadis cadenadesuministro</t>
  </si>
  <si>
    <t>tlwexpo2023 grupoloci loci</t>
  </si>
  <si>
    <t>tlwexpo2023 expologistica centrocitibanamex intermerk</t>
  </si>
  <si>
    <t>thelogisticsworld planeaciónestratégica sustentabilidad cadenadesuministro</t>
  </si>
  <si>
    <t>thelogisticsworld transporte emisiones sustentabilidad</t>
  </si>
  <si>
    <t>thelogisticsworld innovación cadenadesuministro</t>
  </si>
  <si>
    <t>ecommerce logistica desayunoconalog</t>
  </si>
  <si>
    <t>https://expo.thelogisticsworld.com/registro/?utm_source=Web&amp;utm_medium=Expo_Web_Conferencias&amp;utm_campaign=Boton_Registrate_Conferencias&amp;utm_term=Universo&amp;utm_content=TLW_Summit_Expo_Registro https://twitter.com/SatlockLatam/status/1641904529204551683/video/1</t>
  </si>
  <si>
    <t>https://expo.thelogisticsworld.com/?utm_source=Email&amp;utm_medium=Plataforma_Partners&amp;utm_campaign=Emailing_Partners&amp;utm_term=AOLM&amp;utm_content=TLW_Summit_Expo23_Registro_C%C3%A1maras_1_3 https://twitter.com/AOLM_Mx/status/1641500395296940034/photo/1 https://twitter.com/AOLM_Mx/status/1641500395296940034/photo/1 https://twitter.com/AOLM_Mx/status/1641500395296940034/photo/1 https://twitter.com/AOLM_Mx/status/1641500395296940034/photo/1</t>
  </si>
  <si>
    <t>https://expo.thelogisticsworld.com/registro/?utm_source=Social&amp;utm_medium=Redes_c https://twitter.com/TLCMagazineMx/status/1642935225616416789/photo/1 https://twitter.com/TLCMagazineMx/status/1642935225616416789/photo/1 https://twitter.com/TLCMagazineMx/status/1642935225616416789/photo/1 https://twitter.com/TLCMagazineMx/status/1642935225616416789/photo/1</t>
  </si>
  <si>
    <t>https://expo.thelogisticsworld.com/registro/?utm_source=Social&amp;utm_medium=Redes_c%C3%A1maras&amp;utm_campaign=Post_Camaras_Asoc&amp;utm_term=seguidores&amp;utm_content=Canacar303 https://twitter.com/canacarmexico/status/1641536966947741696/photo/1 https://twitter.com/canacarmexico/status/1641536966947741696/photo/1 https://twitter.com/canacarmexico/status/1641536966947741696/photo/1 https://twitter.com/canacarmexico/status/1641536966947741696/photo/1</t>
  </si>
  <si>
    <t>https://expo.thelogisticsworld.com/registro/?utm_source=Social&amp;utm_medium=Redes_c%C3%A1maras&amp;utm_campaign=Post_Camaras_Asoc&amp;utm_term=seguidores&amp;utm_content=Canacar54 https://twitter.com/canacarmexico/status/1643719216527450114/photo/1</t>
  </si>
  <si>
    <t>https://expo.thelogisticsworld.com/registro/?utm_source=Social&amp;utm_medium=Redes_camaras&amp;utm_campaign=Post_Camaras_Asoc&amp;utm_term=seguidores&amp;utm_content=Anierm303 https://twitter.com/ANIERM_AC/status/1642973685958193155/photo/1</t>
  </si>
  <si>
    <t>https://expo.thelogisticsworld.com/registro/?utm_source=Social&amp;utm_medium=Redes_camaras&amp;utm_campaign=Post_Camaras_Asoc&amp;utm_term=seguidores&amp;utm_content=Anierm54 https://twitter.com/ANIERM_AC/status/1643739555366060032/photo/1 https://twitter.com/ANIERM_AC/status/1643739555366060032/photo/1 https://twitter.com/ANIERM_AC/status/1643739555366060032/photo/1</t>
  </si>
  <si>
    <t>https://expo.thelogisticsworld.com/registro/?utm_source=Social&amp;utm_medium=Redes_c%C3%A1maras&amp;utm_campaign=Post_Camaras_Asoc&amp;utm_term=seguidores&amp;utm_content=Amanac303 https://twitter.com/AmanacOficial/status/1642903334771122176/photo/1</t>
  </si>
  <si>
    <t>https://expo.thelogisticsworld.com/registro/?utm_source=Social&amp;utm_medium=Redes_c%C3%A1maras&amp;utm_campaign=Post_Camaras_Asoc&amp;utm_term=seguidores&amp;utm_content=Amanac54 https://twitter.com/AmanacOficial/status/1643629580375191553/photo/1</t>
  </si>
  <si>
    <t>https://revistacontacto.com.mx/the-logistics-world-summit-expo-2023-srealizara-el-26-y-27-de-abril-de-2023/ https://twitter.com/rev_contacto/status/1641615544435744768/photo/1</t>
  </si>
  <si>
    <t>https://expo.thelogisticsworld.com/registro/?utm_source=Social&amp;utm_medium=Redes_c https://twitter.com/CAAAREM/status/1643341154153267201/video/1</t>
  </si>
  <si>
    <t>https://expo.thelogisticsworld.com/registro/?utm_source=Social&amp;utm_medium=Redes_c%C3%A1maras&amp;utm_campaign=Post_Camaras_Asoc&amp;utm_term=seguidores&amp;utm_content=Cofoce303 https://twitter.com/COFOCE/status/1641481488569958401/photo/1 https://twitter.com/COFOCE/status/1641481488569958401/photo/1 https://twitter.com/COFOCE/status/1641481488569958401/photo/1 https://twitter.com/COFOCE/status/1641481488569958401/photo/1</t>
  </si>
  <si>
    <t>https://www.xadis.com.gt/xadis-te-espera-en-thelogisticsworld/ https://twitter.com/MCR_XADIS/status/1642739260523413504/photo/1</t>
  </si>
  <si>
    <t>https://www.xadis.com.gt/xadis-te-espera-en-thelogisticsworld/ https://twitter.com/MCR_XADIS/status/1642623394897117187/video/1</t>
  </si>
  <si>
    <t>https://www.xadis.com.gt/xadis-te-espera-en-thelogisticsworld/ https://twitter.com/MCR_XADIS/status/1642543965168648197/photo/1</t>
  </si>
  <si>
    <t>https://www.xadis.com.gt/xadis-te-espera-en-thelogisticsworld/ https://twitter.com/MCR_XADIS/status/1643317817964462084/photo/1</t>
  </si>
  <si>
    <t>https://www.xadis.com.gt/xadis-te-espera-en-thelogisticsworld/ https://twitter.com/MCR_XADIS/status/1643464157709074433/video/1</t>
  </si>
  <si>
    <t>https://www.xadis.com.gt/xadis-te-espera-en-thelogisticsworld/ https://twitter.com/MCR_XADIS/status/1643826538054336512/video/1</t>
  </si>
  <si>
    <t>https://www.xadis.com.gt/xadis-te-espera-en-thelogisticsworld/ https://twitter.com/MCR_XADIS/status/1643680206413078536/photo/1</t>
  </si>
  <si>
    <t>https://www.xadis.com.gt/xadis-te-espera-en-thelogisticsworld/ https://twitter.com/MCR_XADIS/status/1642906519170686977/video/1</t>
  </si>
  <si>
    <t>https://expo.thelogisticsworld.com/ https://twitter.com/Grupo_LOCI/status/1643695303923564544/photo/1</t>
  </si>
  <si>
    <t>https://twitter.com/MundoEjecutivo/status/1643750369099644929/photo/1 https://twitter.com/MundoEjecutivo/status/1643750369099644929/photo/1 https://twitter.com/MundoEjecutivo/status/1643750369099644929/photo/1 https://twitter.com/MundoEjecutivo/status/1643750369099644929/photo/1</t>
  </si>
  <si>
    <t>https://expo.thelogisticsworld.com/registro/?utm_source=Social&amp;utm_medium=Redes_c%C3%A1maras&amp;utm_campaign=Post_Camaras_Asoc&amp;utm_term=seguidores&amp;utm_content=T2123 https://twitter.com/GrupoT21/status/1641536020721065984/photo/1 https://twitter.com/GrupoT21/status/1641536020721065984/photo/1 https://twitter.com/GrupoT21/status/1641536020721065984/photo/1 https://twitter.com/GrupoT21/status/1641536020721065984/photo/1</t>
  </si>
  <si>
    <t>https://expo.thelogisticsworld.com/registro/?utm_source=Social&amp;utm_medium=Redes_c%C3%A1maras&amp;utm_campaign=Post_Camaras_Asoc&amp;utm_term=seguidores&amp;utm_content=Lead_Global303 https://twitter.com/LeadGlobalGroup/status/1641571076571267075/video/1</t>
  </si>
  <si>
    <t>https://expo.thelogisticsworld.com/registro/?utm_source=Social&amp;utm_medium=Redes_c%C3%A1maras&amp;utm_campaign=Post_Camaras_Asoc&amp;utm_term=seguidores&amp;utm_content=Lead_Global54 https://twitter.com/LeadGlobalGroup/status/1643711639730962435/photo/1</t>
  </si>
  <si>
    <t>https://expo.thelogisticsworld.com/registro/?utm_source=Social&amp;utm_medium=Redes_camaras&amp;utm_campaign=Post_Camaras_Asoc&amp;utm_term=seguidores&amp;utm_content=GS1303 https://twitter.com/GS1_Mx/status/1643731270973677571/photo/1</t>
  </si>
  <si>
    <t>https://expo.thelogisticsworld.com/registro/?utm_source=Social&amp;utm_medium=Redes_c%C3%A1maras&amp;utm_campaign=Post_Camaras_Asoc&amp;utm_term=seguidores&amp;utm_content=Somos_industria163 https://twitter.com/SomosIndustria/status/1643759487822577668/photo/1</t>
  </si>
  <si>
    <t>https://expo.thelogisticsworld.com/registro/?utm_source=Social&amp;utm_medium=Redes_c%C3%A1maras&amp;utm_campaign=Post_Camaras_Asoc&amp;utm_term=seguidores&amp;utm_content=Somos_industria163 https://twitter.com/SomosIndustria/status/1643760007756881923/photo/1</t>
  </si>
  <si>
    <t>https://expo.thelogisticsworld.com/registro/?utm_source=Social&amp;utm_medium=Redes_c%C3%A1maras&amp;utm_campaign=Post_Camaras_Asoc&amp;utm_term=seguidores&amp;utm_content=Somos_industria303 https://twitter.com/SomosIndustria/status/1641549152638074880/photo/1</t>
  </si>
  <si>
    <t>https://expo.thelogisticsworld.com/registro/?utm_source=Social&amp;utm_medium=Redes_c%C3%A1maras&amp;utm_campaign=Post_Camaras_Asoc&amp;utm_term=seguidores&amp;utm_content=Info_Transportes54 https://twitter.com/InfoTransportes/status/1643723639861432321/photo/1</t>
  </si>
  <si>
    <t>https://thelogisticsworld.com/logistica-comercio-electronico/como-mejorar-tu-estrategia-logistica-para-cumplir-con-envios-en-menos-de-24-horas/?utm_campaign=Post_Nota&amp;utm_term=Seguidores&amp;utm_content=44&amp;utm_medium=social&amp;utm_source=twitter&amp;hss_channel=tw-65728582 https://twitter.com/thelogisticswd/status/1643356052346249216/photo/1</t>
  </si>
  <si>
    <t>https://expo.thelogisticsworld.com/registro/?utm_source=Social&amp;utm_medium=Twitter_social&amp;utm_campaign=Post_Summit_Expo&amp;utm_term=Seguidores&amp;utm_content=293 https://twitter.com/thelogisticswd/status/1641533922268815378/photo/1</t>
  </si>
  <si>
    <t>https://thelogisticsworld.com/planeacion-estrategica/diseno-sustentable-de-la-cadena-de-suministro/?utm_campaign=Post_Nota&amp;utm_term=Seguidores&amp;utm_content=303&amp;utm_medium=social&amp;utm_source=twitter&amp;hss_channel=tw-65728582 https://twitter.com/thelogisticswd/status/1641509220473266197/photo/1</t>
  </si>
  <si>
    <t>https://thelogisticsworld.com/transporte/union-europea-prohibe-definitivamente-vender-autos-emitan-co2-2035-vehiculos-electricos/?utm_campaign=Post_Nota&amp;utm_term=Seguidores&amp;utm_content=313&amp;utm_medium=social&amp;utm_source=twitter&amp;hss_channel=tw-65728582 https://twitter.com/thelogisticswd/status/1641849836583387152/photo/1</t>
  </si>
  <si>
    <t>https://thelogisticsworld.com/planeacion-estrategica/nearshoring-en-mexico-el-reto-de-la-infraestructura-para-ser-un-hub-industrial/?utm_campaign=Post_Nota&amp;utm_term=Seguidores&amp;utm_content=34&amp;utm_medium=social&amp;utm_source=twitter&amp;hss_channel=tw-65728582 https://twitter.com/thelogisticswd/status/1642993089722580995/photo/1</t>
  </si>
  <si>
    <t>https://thelogisticsworld.com/innovacion/innovadores-menores-de-35-anos-y-las-creaciones-que-impactaran-a-la-industria/?utm_campaign=Post_Nota&amp;utm_term=Seguidores&amp;utm_content=54&amp;utm_medium=social&amp;utm_source=twitter&amp;hss_channel=tw-65728582 https://twitter.com/thelogisticswd/status/1643609435187683328/photo/1</t>
  </si>
  <si>
    <t>https://expo.thelogisticsworld.com/registro/?utm_source=Social&amp;utm_medium=Twitter_social&amp;utm_campaign=Post_Nota&amp;utm_term=Seguidores&amp;utm_content=34 https://twitter.com/thelogisticswd/status/1643016428814057474/photo/1</t>
  </si>
  <si>
    <t>https://expo.thelogisticsworld.com/registro/?utm_source=Social&amp;utm_medium=Redes_c https://twitter.com/ConaLog_Mexico/status/1641481813326454785/photo/1</t>
  </si>
  <si>
    <t>thelogisticsworld.com twitter.com</t>
  </si>
  <si>
    <t>com.mx</t>
  </si>
  <si>
    <t>tecnipesa.com</t>
  </si>
  <si>
    <t>thelogisticsworld.com twitter.com twitter.com twitter.com twitter.com</t>
  </si>
  <si>
    <t>thelogisticsworld.com</t>
  </si>
  <si>
    <t>thelogisticsworld.com twitter.com twitter.com twitter.com</t>
  </si>
  <si>
    <t>com.mx twitter.com</t>
  </si>
  <si>
    <t>com.gt twitter.com</t>
  </si>
  <si>
    <t>somosindustria thelogisticswd</t>
  </si>
  <si>
    <t>grupot21 thelogisticswd</t>
  </si>
  <si>
    <t>thelogisticswd antpmexico lgomezvargas</t>
  </si>
  <si>
    <t>canacarmexico thelogisticswd daimlertruck</t>
  </si>
  <si>
    <t>canacarmexico thelogisticswd</t>
  </si>
  <si>
    <t>shipzoco thelogisticswd</t>
  </si>
  <si>
    <t>amanacoficial thelogisticswd</t>
  </si>
  <si>
    <t>infotransportes thelogisticswd</t>
  </si>
  <si>
    <t xml:space="preserve">https://pbs.twimg.com/media/FsfH2J-WYAcauX8.jpg https://pbs.twimg.com/media/FsfH2KAWIAAqJGj.jpg https://pbs.twimg.com/media/FsfH2KCX0AMsYXL.jpg https://pbs.twimg.com/media/FsfH2KOX0AIrpkQ.jpg    </t>
  </si>
  <si>
    <t xml:space="preserve">https://pbs.twimg.com/media/Fszg4VpXoAAfWvm.jpg https://pbs.twimg.com/media/Fszg4XJXoAA43Tc.jpg https://pbs.twimg.com/media/Fszg4XHXwBIYUYG.jpg https://pbs.twimg.com/media/Fszg4WgXwAwr5LM.jpg    </t>
  </si>
  <si>
    <t xml:space="preserve">https://pbs.twimg.com/media/FsfpHY1WIAgkq7Z.jpg https://pbs.twimg.com/media/FsfpHY5WIAobOjy.jpg https://pbs.twimg.com/media/FsfpHY4XsAAIyjq.jpg https://pbs.twimg.com/media/FsfpHY1WIAslgVm.jpg    </t>
  </si>
  <si>
    <t xml:space="preserve">https://pbs.twimg.com/media/Fs-8aQoWYAMXTOF.jpg https://pbs.twimg.com/media/Fs-8aamX0AA8-Gp.jpg https://pbs.twimg.com/media/Fs-8aiPWAAAHsrl.jpg   </t>
  </si>
  <si>
    <t xml:space="preserve">https://pbs.twimg.com/media/Fse2tgnXsAItyl2.jpg https://pbs.twimg.com/media/Fse2tgjXsBERTfY.jpg https://pbs.twimg.com/media/Fse2tglWIAAIiB3.jpg https://pbs.twimg.com/media/Fse2tgpXsA8FnJH.jpg    </t>
  </si>
  <si>
    <t xml:space="preserve">https://pbs.twimg.com/media/Fs7hMG5XgAATO3M.jpg https://pbs.twimg.com/media/Fs7hMG7XsAAl3Vz.jpg https://pbs.twimg.com/media/Fs7hMG9X0AE--tD.jpg https://pbs.twimg.com/media/Fs7hMG7X0AAL89G.jpg    </t>
  </si>
  <si>
    <t xml:space="preserve">https://pbs.twimg.com/media/FsQstVBWAAA4Kar.jpg https://pbs.twimg.com/media/FsQs0siWYAEXWI8.jpg https://pbs.twimg.com/media/FsQs0scWIAEDmoj.jpg https://pbs.twimg.com/media/FsQs0sfWYAIt4sZ.jpg    </t>
  </si>
  <si>
    <t>01:25:58</t>
  </si>
  <si>
    <t>20:45:19</t>
  </si>
  <si>
    <t>21:23:59</t>
  </si>
  <si>
    <t>20:26:24</t>
  </si>
  <si>
    <t>17:58:43</t>
  </si>
  <si>
    <t>05:10:11</t>
  </si>
  <si>
    <t>00:10:54</t>
  </si>
  <si>
    <t>15:05:32</t>
  </si>
  <si>
    <t>17:59:26</t>
  </si>
  <si>
    <t>23:49:16</t>
  </si>
  <si>
    <t>23:48:16</t>
  </si>
  <si>
    <t>21:23:04</t>
  </si>
  <si>
    <t>21:22:03</t>
  </si>
  <si>
    <t>07:04:32</t>
  </si>
  <si>
    <t>23:36:55</t>
  </si>
  <si>
    <t>17:00:56</t>
  </si>
  <si>
    <t>19:41:10</t>
  </si>
  <si>
    <t>20:24:45</t>
  </si>
  <si>
    <t>20:56:14</t>
  </si>
  <si>
    <t>21:12:31</t>
  </si>
  <si>
    <t>20:32:20</t>
  </si>
  <si>
    <t>16:38:58</t>
  </si>
  <si>
    <t>17:04:50</t>
  </si>
  <si>
    <t>19:33:46</t>
  </si>
  <si>
    <t>22:17:03</t>
  </si>
  <si>
    <t>20:34:03</t>
  </si>
  <si>
    <t>20:00:55</t>
  </si>
  <si>
    <t>14:54:13</t>
  </si>
  <si>
    <t>15:00:03</t>
  </si>
  <si>
    <t>16:28:25</t>
  </si>
  <si>
    <t>01:37:00</t>
  </si>
  <si>
    <t>19:53:57</t>
  </si>
  <si>
    <t>21:05:30</t>
  </si>
  <si>
    <t>17:24:48</t>
  </si>
  <si>
    <t>04:02:14</t>
  </si>
  <si>
    <t>20:21:50</t>
  </si>
  <si>
    <t>15:06:12</t>
  </si>
  <si>
    <t>18:21:13</t>
  </si>
  <si>
    <t>04:02:43</t>
  </si>
  <si>
    <t>04:02:42</t>
  </si>
  <si>
    <t>15:06:52</t>
  </si>
  <si>
    <t>04:55:01</t>
  </si>
  <si>
    <t>23:34:52</t>
  </si>
  <si>
    <t>20:30:56</t>
  </si>
  <si>
    <t>19:21:13</t>
  </si>
  <si>
    <t>16:44:18</t>
  </si>
  <si>
    <t>23:00:00</t>
  </si>
  <si>
    <t>23:00:02</t>
  </si>
  <si>
    <t>06:13:28</t>
  </si>
  <si>
    <t>17:30:00</t>
  </si>
  <si>
    <t>21:45:56</t>
  </si>
  <si>
    <t>20:21:00</t>
  </si>
  <si>
    <t>22:40:18</t>
  </si>
  <si>
    <t>20:26:08</t>
  </si>
  <si>
    <t>22:15:43</t>
  </si>
  <si>
    <t>23:58:11</t>
  </si>
  <si>
    <t>21:13:17</t>
  </si>
  <si>
    <t>22:40:44</t>
  </si>
  <si>
    <t>21:44:08</t>
  </si>
  <si>
    <t>23:36:16</t>
  </si>
  <si>
    <t>23:38:20</t>
  </si>
  <si>
    <t>21:13:11</t>
  </si>
  <si>
    <t>21:16:52</t>
  </si>
  <si>
    <t>02:47:57</t>
  </si>
  <si>
    <t>21:13:49</t>
  </si>
  <si>
    <t>20:53:09</t>
  </si>
  <si>
    <t>20:12:39</t>
  </si>
  <si>
    <t>18:34:30</t>
  </si>
  <si>
    <t>17:07:59</t>
  </si>
  <si>
    <t>20:50:52</t>
  </si>
  <si>
    <t>22:23:37</t>
  </si>
  <si>
    <t>16:45:36</t>
  </si>
  <si>
    <t>18:10:26</t>
  </si>
  <si>
    <t>16:40:18</t>
  </si>
  <si>
    <t>organization:logistics  place:citibanamex</t>
  </si>
  <si>
    <t>other:nearshoring</t>
  </si>
  <si>
    <t>other:logistics talks</t>
  </si>
  <si>
    <t>other:logística  other:comercio exterior  organization:méxico  place:centroamérica</t>
  </si>
  <si>
    <t>other:logistic summit  organization:méxico  other:rfid  other:tlwexpo2023</t>
  </si>
  <si>
    <t>other:thelogisticsworld  other:xadis</t>
  </si>
  <si>
    <t>place:unión europea</t>
  </si>
  <si>
    <t>other:thelogisticsworld</t>
  </si>
  <si>
    <t>other:meli</t>
  </si>
  <si>
    <t>other:the logistics</t>
  </si>
  <si>
    <t>other:the logistics world®</t>
  </si>
  <si>
    <t>other:the logistics  other:de</t>
  </si>
  <si>
    <t>other:the logistics  other:de comercio</t>
  </si>
  <si>
    <t>place:mexico  other:loftware  other:nicelabel  other:tlwexpo2023</t>
  </si>
  <si>
    <t>other:logística  other:comercio exterior  organization:méxico  place:centroamérica  place:centro citibanamex  place:de méxico</t>
  </si>
  <si>
    <t>other:tlwexpo2023  other:thelogisticsworld</t>
  </si>
  <si>
    <t>other:cofoce  other:logistics talks</t>
  </si>
  <si>
    <t>other:thelogisticsworld  other:xadis  other:citibanamex</t>
  </si>
  <si>
    <t>other:xadis</t>
  </si>
  <si>
    <t>other:the logistics world®  other:de comercio exterior</t>
  </si>
  <si>
    <t>other:intermerk  other:the logistics world summit  other:citibanamex</t>
  </si>
  <si>
    <t>other:conferencia magistral gratuita  other:alibaba  other:tlwexpo2023  other:thelogisticsworld</t>
  </si>
  <si>
    <t>other:the logistics world 2023</t>
  </si>
  <si>
    <t>organization:meli  person:omar ramírez</t>
  </si>
  <si>
    <t>other:the logistics  other:de comercio exterior</t>
  </si>
  <si>
    <t>person:dominique gómez  other:thelogisticsworld</t>
  </si>
  <si>
    <t>place:unión europea  other:co2  other:thelogisticsworld</t>
  </si>
  <si>
    <t>organization:logistics</t>
  </si>
  <si>
    <t>other:logistics</t>
  </si>
  <si>
    <t>other:logística  other:comercio exterior</t>
  </si>
  <si>
    <t xml:space="preserve">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Domain name:Unified Twitter Taxonomy description:A taxonomy of user interests.  entity:Business &amp; finance   Domain name:Unified Twitter Taxonomy description:A taxonomy of user interests.  entity:Logistics </t>
  </si>
  <si>
    <t xml:space="preserve">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</si>
  <si>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name:Unified Twitter Taxonomy description:A taxonomy of user interests.  entity:Business &amp; finance   Domain name:Unified Twitter Taxonomy description:A taxonomy of user interests.  entity:Logistics </t>
  </si>
  <si>
    <t xml:space="preserve">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name:Brand description:Brands and Companies entity:CitiBanamex </t>
  </si>
  <si>
    <t xml:space="preserve">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t>
  </si>
  <si>
    <t xml:space="preserve">Domain name:TV Shows description:Television shows from around the world entity:Law &amp; Order: Criminal Intent   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Domain name:Unified Twitter Taxonomy description:A taxonomy of user interests.  entity:Business &amp; finance   Domain name:Unified Twitter Taxonomy description:A taxonomy of user interests.  entity:Logistics </t>
  </si>
  <si>
    <t xml:space="preserve">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name:Brand description:Brands and Companies entity:CitiBanamex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entity:News   Domain name:Unified Twitter Taxonomy description:A taxonomy of user interests.  entity:Business &amp; finance news </t>
  </si>
  <si>
    <t xml:space="preserve">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entity:News   Domain name:Unified Twitter Taxonomy description:A taxonomy of user interests.  entity:Business &amp; finance news </t>
  </si>
  <si>
    <t xml:space="preserve">Domain name:Business Taxonomy description:Categories within Brand Verticals that narrow down the scope of Brands entity:Financial Services Business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entity:News   Domain name:Unified Twitter Taxonomy description:A taxonomy of user interests.  entity:Business &amp; finance news </t>
  </si>
  <si>
    <t xml:space="preserve">Domain name:Brand description:Brands and Companies entity:Alibaba Group </t>
  </si>
  <si>
    <t xml:space="preserve">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name:Business Taxonomy description:Categories within Brand Verticals that narrow down the scope of Brands entity:Retail Business   Domain name:Brand description:Brands and Companies entity:CitiBanamex </t>
  </si>
  <si>
    <t>7_1641904056669970432</t>
  </si>
  <si>
    <t>3_1641500322404130823 3_1641500322412503040 3_1641500322421002243 3_1641500322471333890</t>
  </si>
  <si>
    <t>3_1642935222571343872 3_1642935222973997056 3_1642935222965616658 3_1642935222802038796</t>
  </si>
  <si>
    <t>3_1641536902334390280 3_1641536902351167498 3_1641536902347075584 3_1641536902334390283</t>
  </si>
  <si>
    <t>3_1643717393682759680</t>
  </si>
  <si>
    <t>3_1642929685096185858</t>
  </si>
  <si>
    <t>3_1642973682061508610</t>
  </si>
  <si>
    <t>3_1643739548340346883 3_1643739551016407040 3_1643739553067302912</t>
  </si>
  <si>
    <t>3_1642829645161586690</t>
  </si>
  <si>
    <t>3_1642903115979448320</t>
  </si>
  <si>
    <t>3_1643589484640968704</t>
  </si>
  <si>
    <t>3_1641132376066490373</t>
  </si>
  <si>
    <t>7_1641947101864009730</t>
  </si>
  <si>
    <t>7_1643341083764576256</t>
  </si>
  <si>
    <t>3_1641481482165268482 3_1641481482148491281 3_1641481482156777472 3_1641481482173657103</t>
  </si>
  <si>
    <t>3_1642739256895455234</t>
  </si>
  <si>
    <t>7_1642623237866520577</t>
  </si>
  <si>
    <t>3_1642543961674850308</t>
  </si>
  <si>
    <t>3_1643317814499983360</t>
  </si>
  <si>
    <t>7_1643464032349741062</t>
  </si>
  <si>
    <t>7_1643826417812099074</t>
  </si>
  <si>
    <t>3_1643680202004877312</t>
  </si>
  <si>
    <t>7_1642906360508567554</t>
  </si>
  <si>
    <t>3_1643695297141387266</t>
  </si>
  <si>
    <t>7_1641917229666037760</t>
  </si>
  <si>
    <t>3_1643498512162717696 3_1643498512171118592 3_1643498512179515393 3_1643498512171126784</t>
  </si>
  <si>
    <t>3_1643859440309788672</t>
  </si>
  <si>
    <t>3_1638943335548354565</t>
  </si>
  <si>
    <t>3_1640485321518219264 3_1640485448089755649 3_1640485448064573441 3_1640485448077172738</t>
  </si>
  <si>
    <t>7_1641570590942285825</t>
  </si>
  <si>
    <t>3_1643711635196895234</t>
  </si>
  <si>
    <t>3_1643731168964014082</t>
  </si>
  <si>
    <t>3_1643759472077094912</t>
  </si>
  <si>
    <t>3_1643759990853828608</t>
  </si>
  <si>
    <t>16_1641548971511259136</t>
  </si>
  <si>
    <t>3_1643723576728604672</t>
  </si>
  <si>
    <t>3_1641533909195280384</t>
  </si>
  <si>
    <t>3_1641509218271256595</t>
  </si>
  <si>
    <t>3_1641849835144740892</t>
  </si>
  <si>
    <t>3_1642993088107880452</t>
  </si>
  <si>
    <t>3_1643609432180310016</t>
  </si>
  <si>
    <t>3_1641481787573514258</t>
  </si>
  <si>
    <t>3_1643677441162989568</t>
  </si>
  <si>
    <t>627 627 627 627</t>
  </si>
  <si>
    <t>520 520 520</t>
  </si>
  <si>
    <t>1643062320182984704</t>
  </si>
  <si>
    <t>1641904529204551683</t>
  </si>
  <si>
    <t>1641551870505123840</t>
  </si>
  <si>
    <t>1641537380938031132</t>
  </si>
  <si>
    <t>1643674543133962240</t>
  </si>
  <si>
    <t>1641672014527070208</t>
  </si>
  <si>
    <t>1641669193022988289</t>
  </si>
  <si>
    <t>1641593879831928832</t>
  </si>
  <si>
    <t>1643268569856090113</t>
  </si>
  <si>
    <t>1641500395296940034</t>
  </si>
  <si>
    <t>1642675598748266496</t>
  </si>
  <si>
    <t>1641877271647510551</t>
  </si>
  <si>
    <t>1642675345458438148</t>
  </si>
  <si>
    <t>1643363579700162561</t>
  </si>
  <si>
    <t>1643363323944083457</t>
  </si>
  <si>
    <t>1643872298619875328</t>
  </si>
  <si>
    <t>1641585325255303175</t>
  </si>
  <si>
    <t>1642935225616416789</t>
  </si>
  <si>
    <t>1643700325671489539</t>
  </si>
  <si>
    <t>1641536966947741696</t>
  </si>
  <si>
    <t>1643719216527450114</t>
  </si>
  <si>
    <t>1641548987554762752</t>
  </si>
  <si>
    <t>1643713202897731584</t>
  </si>
  <si>
    <t>1642929694789238785</t>
  </si>
  <si>
    <t>1642936204202065944</t>
  </si>
  <si>
    <t>1642973685958193155</t>
  </si>
  <si>
    <t>1643739555366060032</t>
  </si>
  <si>
    <t>1643261822743478274</t>
  </si>
  <si>
    <t>1642829646231216128</t>
  </si>
  <si>
    <t>1643713633266855936</t>
  </si>
  <si>
    <t>1642980518034657284</t>
  </si>
  <si>
    <t>1642903334771122176</t>
  </si>
  <si>
    <t>1643629580375191553</t>
  </si>
  <si>
    <t>1641839878223667207</t>
  </si>
  <si>
    <t>1641615544435744768</t>
  </si>
  <si>
    <t>1642255511482515462</t>
  </si>
  <si>
    <t>1643341154153267201</t>
  </si>
  <si>
    <t>1643721549529116673</t>
  </si>
  <si>
    <t>1641491681177481251</t>
  </si>
  <si>
    <t>1642739260523413504</t>
  </si>
  <si>
    <t>1642623394897117187</t>
  </si>
  <si>
    <t>1642543965168648197</t>
  </si>
  <si>
    <t>1643317817964462084</t>
  </si>
  <si>
    <t>1643464157709074433</t>
  </si>
  <si>
    <t>1643826538054336512</t>
  </si>
  <si>
    <t>1643680206413078536</t>
  </si>
  <si>
    <t>1642906519170686977</t>
  </si>
  <si>
    <t>1642752543506722816</t>
  </si>
  <si>
    <t>1641584810702385153</t>
  </si>
  <si>
    <t>1643712850404188160</t>
  </si>
  <si>
    <t>1643695303923564544</t>
  </si>
  <si>
    <t>1641481488569958401</t>
  </si>
  <si>
    <t>1641938424356810754</t>
  </si>
  <si>
    <t>1643750369099644929</t>
  </si>
  <si>
    <t>1643859447955980288</t>
  </si>
  <si>
    <t>1641855377204719616</t>
  </si>
  <si>
    <t>1641557394860679168</t>
  </si>
  <si>
    <t>1641536020721065984</t>
  </si>
  <si>
    <t>1641571076571267075</t>
  </si>
  <si>
    <t>1643711639730962435</t>
  </si>
  <si>
    <t>1643739217695211520</t>
  </si>
  <si>
    <t>1641590679532085249</t>
  </si>
  <si>
    <t>1643723505895079940</t>
  </si>
  <si>
    <t>1643745513693642752</t>
  </si>
  <si>
    <t>1643731270973677571</t>
  </si>
  <si>
    <t>1643759487822577668</t>
  </si>
  <si>
    <t>1643760007756881923</t>
  </si>
  <si>
    <t>1641549152638074880</t>
  </si>
  <si>
    <t>1641550082129420289</t>
  </si>
  <si>
    <t>1643807727410466824</t>
  </si>
  <si>
    <t>1643723639861432321</t>
  </si>
  <si>
    <t>1643356052346249216</t>
  </si>
  <si>
    <t>1641533922268815378</t>
  </si>
  <si>
    <t>1641509220473266197</t>
  </si>
  <si>
    <t>1641849836583387152</t>
  </si>
  <si>
    <t>1642993089722580995</t>
  </si>
  <si>
    <t>1643609435187683328</t>
  </si>
  <si>
    <t>1643016428814057474</t>
  </si>
  <si>
    <t>1641481813326454785</t>
  </si>
  <si>
    <t>1643677492392206346</t>
  </si>
  <si>
    <t>1641480478774419457</t>
  </si>
  <si>
    <t>150427591</t>
  </si>
  <si>
    <t>81963817</t>
  </si>
  <si>
    <t>65728582</t>
  </si>
  <si>
    <t>1244675090249285632</t>
  </si>
  <si>
    <t>1313619414965600256</t>
  </si>
  <si>
    <t>1380664851761139712</t>
  </si>
  <si>
    <t>1115630496531144705</t>
  </si>
  <si>
    <t>844267383007019008</t>
  </si>
  <si>
    <t>1272888807264747521</t>
  </si>
  <si>
    <t>1578434203904942080</t>
  </si>
  <si>
    <t>1295803927007391744</t>
  </si>
  <si>
    <t>842486283670904832</t>
  </si>
  <si>
    <t>863131664679145472</t>
  </si>
  <si>
    <t>786682008642748417</t>
  </si>
  <si>
    <t>1347292172098416643</t>
  </si>
  <si>
    <t>1185317798362398721</t>
  </si>
  <si>
    <t>741290567011729409</t>
  </si>
  <si>
    <t>1596519474009722880</t>
  </si>
  <si>
    <t>984900350628040711</t>
  </si>
  <si>
    <t>1496530563875889153</t>
  </si>
  <si>
    <t>949648985341513729</t>
  </si>
  <si>
    <t>The Logistics World ®</t>
  </si>
  <si>
    <t>Karina Dorantes</t>
  </si>
  <si>
    <t>Somos Industria</t>
  </si>
  <si>
    <t>Ferenc Chao</t>
  </si>
  <si>
    <t>Grupo T21</t>
  </si>
  <si>
    <t>La Trucker</t>
  </si>
  <si>
    <t>Leonardo Gómez Vargas</t>
  </si>
  <si>
    <t>Asociación Nacional de Transporte Privado</t>
  </si>
  <si>
    <t>Jose guadalupe</t>
  </si>
  <si>
    <t>Daimler Truck AG</t>
  </si>
  <si>
    <t>CANACAR</t>
  </si>
  <si>
    <t>Blanchet</t>
  </si>
  <si>
    <t>LEAD GLOBAL GROUP</t>
  </si>
  <si>
    <t>Tecnipesa</t>
  </si>
  <si>
    <t>AOLM Asociación de Operadores Logísticos de México</t>
  </si>
  <si>
    <t>M Carrascosa #logistica #TheLogisticsWorld #Xadis</t>
  </si>
  <si>
    <t>Mauricio Hernández</t>
  </si>
  <si>
    <t>TLC Magazine México</t>
  </si>
  <si>
    <t>ElNorte_Mty</t>
  </si>
  <si>
    <t>Grupo LOCI</t>
  </si>
  <si>
    <t>MotoraDieselMagazine</t>
  </si>
  <si>
    <t>Intermodal Express</t>
  </si>
  <si>
    <t>Shipzo Co.</t>
  </si>
  <si>
    <t>Nicho</t>
  </si>
  <si>
    <t>ANIERM OFICIAL</t>
  </si>
  <si>
    <t>Rinol México</t>
  </si>
  <si>
    <t>Loftware</t>
  </si>
  <si>
    <t>AMIP</t>
  </si>
  <si>
    <t>Amanac</t>
  </si>
  <si>
    <t>Cofremex S.A de C.V</t>
  </si>
  <si>
    <t>Revista Contacto de Unión Empresarial</t>
  </si>
  <si>
    <t>CAAAREM</t>
  </si>
  <si>
    <t>Muy mexicano</t>
  </si>
  <si>
    <t>GTO_Agroalimentos</t>
  </si>
  <si>
    <t>Sarai Fuentes</t>
  </si>
  <si>
    <t>COFOCE</t>
  </si>
  <si>
    <t>Mundo Ejecutivo</t>
  </si>
  <si>
    <t>Intermerk</t>
  </si>
  <si>
    <t>Vane</t>
  </si>
  <si>
    <t>Info-Transportes</t>
  </si>
  <si>
    <t>Nancy Lara E.</t>
  </si>
  <si>
    <t>GS1 México</t>
  </si>
  <si>
    <t>Irán Hernández</t>
  </si>
  <si>
    <t>Lizbeth Robles</t>
  </si>
  <si>
    <t>ConaLog</t>
  </si>
  <si>
    <t>Satlock Latinoamérica</t>
  </si>
  <si>
    <t>835958995</t>
  </si>
  <si>
    <t>124197795</t>
  </si>
  <si>
    <t>87468196</t>
  </si>
  <si>
    <t>188224106</t>
  </si>
  <si>
    <t>836958312</t>
  </si>
  <si>
    <t>2739710038</t>
  </si>
  <si>
    <t>12637732</t>
  </si>
  <si>
    <t>169671387</t>
  </si>
  <si>
    <t>491221184</t>
  </si>
  <si>
    <t>391823842</t>
  </si>
  <si>
    <t>118873793</t>
  </si>
  <si>
    <t>3434416031</t>
  </si>
  <si>
    <t>188502616</t>
  </si>
  <si>
    <t>90686353</t>
  </si>
  <si>
    <t>91219279</t>
  </si>
  <si>
    <t>4579582214</t>
  </si>
  <si>
    <t>3307960980</t>
  </si>
  <si>
    <t>122829751</t>
  </si>
  <si>
    <t>787508958</t>
  </si>
  <si>
    <t>90751316</t>
  </si>
  <si>
    <t>425944553</t>
  </si>
  <si>
    <t>64874883</t>
  </si>
  <si>
    <t>312989396</t>
  </si>
  <si>
    <t>3806299214</t>
  </si>
  <si>
    <t>2791856715</t>
  </si>
  <si>
    <t>Monterrey, Nuevo León, México</t>
  </si>
  <si>
    <t>Coatzacoalcos, Veracruz de Ign</t>
  </si>
  <si>
    <t>Leinfelden-Echterdingen</t>
  </si>
  <si>
    <t>Guatemala</t>
  </si>
  <si>
    <t>Guadalupe, Nuevo León</t>
  </si>
  <si>
    <t>Saltillo</t>
  </si>
  <si>
    <t>Nápoles, Benito Juárez</t>
  </si>
  <si>
    <t>Portsmouth, NH</t>
  </si>
  <si>
    <t>Teoloyucan, México</t>
  </si>
  <si>
    <t>Guanajuato, México</t>
  </si>
  <si>
    <t>San Luis Potosí, México.</t>
  </si>
  <si>
    <t>Cuauhtémoc, Distrito Federal</t>
  </si>
  <si>
    <t>Naucalpan, Edomex</t>
  </si>
  <si>
    <t>Vinculamos a la comunidad logística de Latinoamérica con información, capacitación y negocios _xD83D__xDCC6_Summit &amp; Expo 26-27 abril _xD83D__xDC47_Conoce nuestra plataforma digital</t>
  </si>
  <si>
    <t>Encuentra aquí la información industrial de México</t>
  </si>
  <si>
    <t>Promotor del Comercio Exterior Mexicano. Retweets no endosos. Tweets a título personal. #NoAlGolpeMilitar #YoConElINE #YoConElINAI #NiUnaMas #FueElEstado</t>
  </si>
  <si>
    <t>Revista, Portal y medios, líder en noticias del sector #Transporte y #Logística. #Aéreo, #Marítimo, #Terrestre, #Ferroviario y #Automotriz en México y Latam.</t>
  </si>
  <si>
    <t>Es momento de debatir, cuestionar y opinar acerca del autotransporte, pero sin dejar de lado la diversión.</t>
  </si>
  <si>
    <t>Presidente Ejecutivo de la Asociación Nacional de Transporte Privado, @ANTPMexico</t>
  </si>
  <si>
    <t>La Asociación Nacional de Transporte Privado, A.C. desde 1995 representa a las principales empresas generadoras de carga del país.</t>
  </si>
  <si>
    <t>_xD83C__xDDF2__xD83C__xDDFD__xD83E__xDD51_✝️_xD83D__xDE4F_⚛️_xD83D__xDE80__xD83D__xDD0B_✌️law student⚖️_xD83E__xDD89_♻️_xD83C__xDF19__xD83C__xDF04__xD83C__xDFDC_️⚡</t>
  </si>
  <si>
    <t>For all who keep the world moving.</t>
  </si>
  <si>
    <t>Cámara Nacional del Autotransporte de Carga https://t.co/btCHkUe0XU</t>
  </si>
  <si>
    <t>Ex modelo, madre feliz y divorciada más feliz.</t>
  </si>
  <si>
    <t>#LeadTransporteGlobal | Noticias de la estrategia y visión de negocios en voz de los líderes que transforman el transporte a nivel mundial.</t>
  </si>
  <si>
    <t>Desarrollo de proyectos de ingeniería, soluciones globales con códigos de barras y tecnología RFID. Análisis, implantación, servicio postventa
tlf.902354106</t>
  </si>
  <si>
    <t>AOLM reúne a las empresas líderes de las logística en México</t>
  </si>
  <si>
    <t>#XADIS Ayudamos a empresas a ser productiva, estratégica y digitalmente con herramientas informáticas #LATAM #CadenaDeSuministro #TLWEXPO2023 #TheLogisticsWorld</t>
  </si>
  <si>
    <t>Esposo y padre de dos.</t>
  </si>
  <si>
    <t>Revista especializada en comercio exterior, fiscal, aduanas y cumplimiento "El ADN del Comercio Exterior"</t>
  </si>
  <si>
    <t>Lo que pasa al pie del Cerro de la Silla.
We _xD83D__xDC99_ our Community. _xD83D__xDE42_</t>
  </si>
  <si>
    <t>LOCI es fundada en Monterrey, NL México con el objetivo de apoyar a las compañias brindando un servicio integral en Comercio Exterior.</t>
  </si>
  <si>
    <t>Revista 100% Especializada en Transporte Carga-Pasaje y Equipo Pesado a Diesel con más de 26 años en el Sector del Autotransporte en México y Latinoamérica.</t>
  </si>
  <si>
    <t>Mexican company specialized in #MultimodalTransport; offering logistics solutions and international freight forward services. Tel: (55) 56 83 15 00</t>
  </si>
  <si>
    <t>Logistics Built on Customer Service.</t>
  </si>
  <si>
    <t>I don't have much, but what I have is gold.</t>
  </si>
  <si>
    <t>La ANIERM es el organismo gremial especializado en comercio exterior más representativo de México.</t>
  </si>
  <si>
    <t>Empresa especializada en diseño y fabricación de pisos industriales. Pertenecemos al grupo RCR Industrial Flooring.</t>
  </si>
  <si>
    <t>The largest software company in the world specializing in Enterprise Labeling and Artwork Management Solutions.</t>
  </si>
  <si>
    <t>Asociación Mexicana de Infraestructura portuaria, marítima y costera.</t>
  </si>
  <si>
    <t>Órgano representador del sector ante Autoridades, prestadores de servicios, sindicatos de trabajadores marítimo-portuarios, asoc. y cámaras nacional e internal.</t>
  </si>
  <si>
    <t>Frenos Electromagnéticos y Aire Acondicionado para cabina de tractocamion.
Ahorro en Balatas y Combustible
Nuestra Tecnología, Su Seguridad._xD83C__xDDF2__xD83C__xDDFD_</t>
  </si>
  <si>
    <t>Somos una revista en plenitud, comprometida con la excelencia organizacional y la responsabilidad social.</t>
  </si>
  <si>
    <t>Bienvenido a la cuenta oficial en Twitter de la Confederación de Agentes Aduanales de la República Mexicana, comprometidos con el Comercio Exterior mexicano.</t>
  </si>
  <si>
    <t>Astringente, la verdad aunque duela</t>
  </si>
  <si>
    <t>Gto cuenta con 1.1 millones de hectáreas aptas para la agricultura. En la región central son producidos vegetales con 59%, el 26% región Norte y Suroeste el 15%</t>
  </si>
  <si>
    <t>Anti Amlo #FollowBack NO DM</t>
  </si>
  <si>
    <t>Promovemos productos y servicios de #Guanajuato en el mundo. Asesoramos en procesos de exportación y atendemos a compradores internacionales. #GrandezaDeMéxico</t>
  </si>
  <si>
    <t>Cuenta Oficial. Contenidos editoriales de interés económico-financiero para contribuir al éxito en los negocios. Nuestro Facebook https://t.co/E5oFUeIfp4</t>
  </si>
  <si>
    <t>Somos un operador logístico 100% mexicano con más de 45 años de experiencia que ofrece servicios 3PL con excelente calidad y altos estándares.</t>
  </si>
  <si>
    <t>Y si quieres más pues, ¡Grita! _xD83C__xDDF2__xD83C__xDDFD_❤</t>
  </si>
  <si>
    <t>Sistema líder de noticias de América del Norte</t>
  </si>
  <si>
    <t>Viviendo a tope.</t>
  </si>
  <si>
    <t>Promovemos el uso del Código de Barras. ¡Lleva tus productos a los anaqueles!
CONTÁCTANOS 
_xD83D__xDCE7_E-mail: info@gs1mexico.org
_xD83D__xDCDE_*Teléfono: 5552495200</t>
  </si>
  <si>
    <t>Michoacana, queretana y periodista.</t>
  </si>
  <si>
    <t>PR _xD83D__xDC69__xD83C__xDFFB_‍_xD83D__xDCBB_</t>
  </si>
  <si>
    <t>Asociación sin fines de lucro con el objetivo de promover el desarrollo y la competitividad de los profesionales en logística y cadena de suministro en México</t>
  </si>
  <si>
    <t>Empresa Multilatina con experiencia en logística, seguridad electrónica, tecnologías de telemetría, monitoreo, acompañamiento, información y localización GPS</t>
  </si>
  <si>
    <t>somosindustria.com</t>
  </si>
  <si>
    <t>bit.ly/T21RevAbr2023</t>
  </si>
  <si>
    <t>latrucker.com.mx</t>
  </si>
  <si>
    <t>leonardogomez.mx</t>
  </si>
  <si>
    <t>antp.org.mx</t>
  </si>
  <si>
    <t>daimlertruck.com/en/privacy/soc…</t>
  </si>
  <si>
    <t>facebook.com/canacarmexico</t>
  </si>
  <si>
    <t>leadtransporteglobal.mx</t>
  </si>
  <si>
    <t>aolm.org.mx</t>
  </si>
  <si>
    <t>linkedin.com/in/mariamartha…</t>
  </si>
  <si>
    <t>tlcmagazinemexico.com.mx</t>
  </si>
  <si>
    <t>loci.com.mx</t>
  </si>
  <si>
    <t>motoradiesel.com</t>
  </si>
  <si>
    <t>intermodalexpress.com.mx</t>
  </si>
  <si>
    <t>anierm.org.mx</t>
  </si>
  <si>
    <t>rinol.mx</t>
  </si>
  <si>
    <t>loftware.com</t>
  </si>
  <si>
    <t>amip.org.mx</t>
  </si>
  <si>
    <t>amanac.org.mx</t>
  </si>
  <si>
    <t>cofremex.com.mx</t>
  </si>
  <si>
    <t>revistacontacto.com.mx</t>
  </si>
  <si>
    <t>caaarem.mx</t>
  </si>
  <si>
    <t>gto-taste.com</t>
  </si>
  <si>
    <t>cofoce.guanajuato.gob.mx</t>
  </si>
  <si>
    <t>mundoejecutivo.com.mx</t>
  </si>
  <si>
    <t>intermerk.com.mx</t>
  </si>
  <si>
    <t>info-transportes.com.mx</t>
  </si>
  <si>
    <t>gs1mexico.org</t>
  </si>
  <si>
    <t>conalog.org.mx</t>
  </si>
  <si>
    <t>satlock.com</t>
  </si>
  <si>
    <t>canacar.com.mx</t>
  </si>
  <si>
    <t>bit.ly/FBMundo</t>
  </si>
  <si>
    <t>NoAlGolpeMilitar YoConElINE YoConElINAI NiUnaMas FueElEstado</t>
  </si>
  <si>
    <t>Transporte Logística Aéreo Marítimo Terrestre Ferroviario Automotriz</t>
  </si>
  <si>
    <t>LeadTransporteGlobal</t>
  </si>
  <si>
    <t>XADIS LATAM CadenaDeSuministro TLWEXPO2023 TheLogisticsWorld</t>
  </si>
  <si>
    <t>MultimodalTransport</t>
  </si>
  <si>
    <t>FollowBack</t>
  </si>
  <si>
    <t>Guanajuato GrandezaDeMéxico</t>
  </si>
  <si>
    <t>1643009428071776257</t>
  </si>
  <si>
    <t>1639362513417703426</t>
  </si>
  <si>
    <t>1509683986909511680</t>
  </si>
  <si>
    <t>1619077920105840640</t>
  </si>
  <si>
    <t>1643682618230157313</t>
  </si>
  <si>
    <t>1507008677621817353</t>
  </si>
  <si>
    <t>1639401636291379207</t>
  </si>
  <si>
    <t>1628710808996786177</t>
  </si>
  <si>
    <t>1640847907698950144</t>
  </si>
  <si>
    <t>1641967879267446784</t>
  </si>
  <si>
    <t>1640662598600257537</t>
  </si>
  <si>
    <t>1631003524799627277</t>
  </si>
  <si>
    <t>1638548585984806915</t>
  </si>
  <si>
    <t>1354464025925578753</t>
  </si>
  <si>
    <t>1638680674772172806</t>
  </si>
  <si>
    <t>1642762133011136517</t>
  </si>
  <si>
    <t>746414926403534849</t>
  </si>
  <si>
    <t>1599951615607250945</t>
  </si>
  <si>
    <t>1599776011020910592</t>
  </si>
  <si>
    <t>1643096651546886144</t>
  </si>
  <si>
    <t>thelogisticswd
_xD83D__xDD35_THE LOGISTICS WORLDI SUMMIT &amp;amp;
EXPO _xD83D__xDCC6_26 y 27 de abril, Centro
Citibanamex. _xD83D__xDCE2_ Estas son las 5
razones para asistir. Regístrate
ahora para asistir_xD83D__xDC49_https://t.co/uMj8mwHfuQ
https://t.co/Api6O8axT4</t>
  </si>
  <si>
    <t>karidorantes
RT @SomosIndustria: _xD83E__xDD1D_ Conoce la
agenda de Logistics Talks Gratuitas
de @thelogisticswd ¡Inspírate en
el evento que no para de crecer!…</t>
  </si>
  <si>
    <t>somosindustria
_xD83E__xDD1D_ Conoce la agenda de Logistics
Talks Gratuitas de @thelogisticswd
¡Inspírate en el evento que no
para de crecer! ❕ Conoce la agenda
y regístrate sin costo _xD83D__xDC49_https://t.co/RQyD6QVIMx
https://t.co/Ho0OTQJzGd</t>
  </si>
  <si>
    <t>ferchaber1
RT @GrupoT21: _xD83E__xDD1D_ Conoce la agenda
de Logistics Talks Gratuitas de
@thelogisticswd   ¡Inspírate en
el evento que no para de crecer! 
  ❕…</t>
  </si>
  <si>
    <t>grupot21
_xD83E__xDD1D_ Conoce la agenda de Logistics
Talks Gratuitas de @thelogisticswd
  ¡Inspírate en el evento que no
para de crecer!    ❕ Conoce la
agenda y regístrate sin costo _xD83D__xDC49_ https://t.co/hbgcKGnuxB
https://t.co/gcv9cM5xoc</t>
  </si>
  <si>
    <t>trucker_la
*5 razones para asistir a The Logistics
World 2023 Comenzó la cuenta regresiva
para el evento más importante de
logística, comercio exterior y
carga de México y Centroamérica,
@thelogisticswd Vía @ANTPMexico
@lgomezvargas Nota: https://t.co/SCQBVFcgXr</t>
  </si>
  <si>
    <t xml:space="preserve">lgomezvargas
</t>
  </si>
  <si>
    <t xml:space="preserve">antpmexico
</t>
  </si>
  <si>
    <t>guadalupex05
RT @canacarmexico: _xD83E__xDD1D_ Conoce la
agenda de Logistics Talks Gratuitas
de @thelogisticswd   ¡Inspírate
en el evento que no para de crecer! …</t>
  </si>
  <si>
    <t xml:space="preserve">daimlertruck
</t>
  </si>
  <si>
    <t>canacarmexico
_xD83D__xDD35_ THE LOGISTICS WORLD®️ I SUMMIT
&amp;amp; EXPO _xD83D__xDE9B_ Asiste a @thelogisticswd
y forma parte del Auditorio de
capacitación especializado de Transporte
e inspírate con expertos. Regístrate
ahora: https://t.co/jgaNmLOXqW
https://t.co/hhz8c6sGcZ</t>
  </si>
  <si>
    <t>blanchetglo
RT @LeadGlobalGroup: _xD83D__xDE4C_ Los invitamos
a la exposición de Logística, Comercio
Exterior y Carga más grande de
México y Centroamérica. _xD83D__xDD35_ @thel…</t>
  </si>
  <si>
    <t>leadglobalgroup
RT @InfoTransportes: _xD83E__xDD1D_ Conoce
la agenda de Logistics Talks Gratuitas
de @thelogisticswd ¡Inspírate en
el evento que no para de crecer!…</t>
  </si>
  <si>
    <t>tecnipesa_id
¡Atención! _xD83D__xDCE2_ Los días 26 y 27
de abril, estaremos en el stand
#604 de la “Logistic Summit México”
de @thelogisticswd. Conoce innovadoras
soluciones para la gestión de tu
cadena de suministro, como los
arcos #RFID. ➡️ https://t.co/1XqfNqHvgP
#TLWEXPO2023 #Tecnipesa #Logistics</t>
  </si>
  <si>
    <t>aolm_mx
_xD83D__xDD35_ @thelogisticswd I SUMMIT &amp;amp;
EXPO  _xD83D__xDCC6_ 26 y 27 de abril, Centro
Citibanamex.  _xD83E__xDD1D_ Conoce la agenda
de Logistics Talks gratuitas con
más de 40 conferencias especializadas
en diferentes segmentos de la industria
Visita el sitio web _xD83D__xDC49_  https://t.co/MsmB7pYO0y
https://t.co/PQeqLDfGLk</t>
  </si>
  <si>
    <t>daya1angel
RT @MCR_XADIS: Ven a #TheLogisticsWorld
y conoce como #XADIS puede ayudar
a tu empresa con soluciones para
gestión eficiente de tus recurso…</t>
  </si>
  <si>
    <t>mcr_xadis
Ven a #TheLogisticsWorld  y conoce
como #XADIS puede ayudar a tu empresa
con soluciones para gestión eficiente
de tus recursos y dar soluciones
a tus problemas en el área de #CadenadeSuministros 
_xD83D__xDEA9_  Centro Citibanamex. _xD83D__xDCC6_  26
y 27 de abril ➡️  Registro:  https://t.co/T3SwYRQVSM
https://t.co/1ZRQ3stUUz</t>
  </si>
  <si>
    <t>mauhdez85
RT @LeadGlobalGroup: _xD83D__xDE4C_ Los invitamos
a la exposición de Logística, Comercio
Exterior y Carga más grande de
México y Centroamérica. _xD83D__xDD35_ @thel…</t>
  </si>
  <si>
    <t>tlcmagazinemx
_xD83D__xDD35_ THE LOGISTICS WORLD®️ I SUMMIT
&amp;amp; EXPO _xD83D__xDE4C_Te esperamos en el
Pabellón de Comercio Exterior y
Carga de @thelogisticswd Regístrate
ahora SIN COSTO _xD83D__xDC49_ https://t.co/k3Locx9MCIámaras&amp;amp;utm_campaign=Post_Camaras_Asoc&amp;amp;utm_term=seguidores&amp;amp;utm_content=TLC303
https://t.co/UOpXEByhC7</t>
  </si>
  <si>
    <t>elnorte_mty
RT @Grupo_LOCI: ¡YA ESTAMOS CASI
LISTOS! "THE LOGISTICS WORLD® |
SUMMIT &amp;amp; EXPO 2023" (edición
16). https://t.co/7JCFOrkZhT ¡Te
esperamos en…</t>
  </si>
  <si>
    <t>grupo_loci
¡YA ESTAMOS CASI LISTOS! "THE LOGISTICS
WORLD® | SUMMIT &amp;amp; EXPO 2023"
(edición 16). https://t.co/7JCFOrkZhT
¡Te esperamos en nuestro stand
#3801 en el Pabellón de Comercio
Exterior, En el Auditorio CITIBANAMEX!
_xD83E__xDDD1_‍_xD83D__xDCBC__xD83D__xDCDD__xD83D__xDC69_‍_xD83D__xDCBC_ . . . . #TLWEXPO2023
#grupoloci #loci https://t.co/KYTNJXNyig</t>
  </si>
  <si>
    <t>motoradiesel
RT @canacarmexico: _xD83E__xDD1D_ Conoce la
agenda de Logistics Talks Gratuitas
de @thelogisticswd   ¡Inspírate
en el evento que no para de crecer! …</t>
  </si>
  <si>
    <t>intermodalexp
RT @LeadGlobalGroup: _xD83D__xDD35_ THE LOGISTICS
WORLD®️ I SUMMIT &amp;amp; EXPO   
_xD83D__xDE4C_ Te esperamos en el Pabellón
de Comercio Exterior y Carga de
@thelogistics…</t>
  </si>
  <si>
    <t>shipzoco
We're getting ready to ship ourselves
to the @thelogisticswd for the
3️⃣rd time in a row later this
month! _xD83D__xDC77__xD83C__xDFFD_‍♂️_xD83D__xDE9A_ https://t.co/s57u4iciWj</t>
  </si>
  <si>
    <t>nichosolano
RT @ShipzoCo: We're getting ready
to ship ourselves to the @thelogisticswd
for the 3️⃣rd time in a row later
this month! _xD83D__xDC77__xD83C__xDFFD_‍♂️_xD83D__xDE9A_ https://t.…</t>
  </si>
  <si>
    <t>anierm_ac
_xD83D__xDD35_ THE LOGISTICS WORLD®️ I SUMMIT
&amp;amp; EXPO  _xD83D__xDE4C_Te esperamos en el
Pabellón de Comercio Exterior y
Carga de @thelogisticswd. Regístrate
ahora SIN COSTO _xD83D__xDC49_  https://t.co/LxV7ZAlzlL
https://t.co/AJhDJfTGe2</t>
  </si>
  <si>
    <t>rinolmexico
RT @thelogisticswd: _xD83D__xDD35_THE LOGISTICS
WORLDI SUMMIT &amp;amp; EXPO _xD83D__xDCC6_26 y
27 de abril, Centro Citibanamex.
_xD83D__xDCE2_ Estas son las 5 razones para
asistir.…</t>
  </si>
  <si>
    <t>loftwareinc
_xD83D__xDCA1_ Will you be attending the @thelogisticswd
in Mexico between 26 and 27 April?
Our experts will be located at
booth 1900, so make sure you stop
by to discover how Loftware NiceLabel
offers everything you need to manage
your labeling process in one easy-to-use
system #TLWEXPO2023 https://t.co/UFuzV0m6ks</t>
  </si>
  <si>
    <t>amipoficial
RT @LeadGlobalGroup: _xD83D__xDD35_ THE LOGISTICS
WORLD®️ I SUMMIT &amp;amp; EXPO   
_xD83D__xDE4C_ Te esperamos en el Pabellón
de Comercio Exterior y Carga de
@thelogistics…</t>
  </si>
  <si>
    <t>amanacoficial
_xD83D__xDD35_ THE LOGISTICS WORLD®️ I SUMMIT
&amp;amp; EXPO _xD83D__xDE4C_Te esperamos en el
Pabellón de Comercio Exterior y
Carga de @thelogisticswd Regístrate
ahora SIN COSTO _xD83D__xDC49_ https://t.co/TN9g4VQAyA
https://t.co/nPFj5bB0zz</t>
  </si>
  <si>
    <t>cofremexa
_xD83D__xDD35_ THE LOGISTICS WORLD®️ I SUMMIT
&amp;amp; EXPO _xD83D__xDCC6_ 26 y 27 de abril,
Centro Citibanamex. #TLWEXPO2023
#Cofremex #Cofrimex #SomosNumeroUno
#NuestraTecnologiaSuSeguridad https://t.co/NHeJ0VSiZj</t>
  </si>
  <si>
    <t>rev_contacto
_xD83D__xDC49_ @thelogisticswd transformará
una vez más al sector logístico
con 32,000 m2 y la participación
de más de 400 expositores: https://t.co/m0wBR0sGi2
https://t.co/XLp6jv0Vxy</t>
  </si>
  <si>
    <t>caaarem
_xD83D__xDCBC_ Te invitamos a asistir a @thelogisticswd
donde podrás conectar con ejecutivos
de alto perfil en logística. _xD83E__xDD1D_
La oportunidad perfecta para desarrollar
conexiones. https://t.co/0mrFsbjuOC
#TLWEXPO2023 #thelogisticsworld
https://t.co/R9aNEasaMP</t>
  </si>
  <si>
    <t>muymexicano7
RT @LeadGlobalGroup: _xD83D__xDD35_ THE LOGISTICS
WORLD®️ I SUMMIT &amp;amp; EXPO   
_xD83D__xDE4C_ Te esperamos en el Pabellón
de Comercio Exterior y Carga de
@thelogistics…</t>
  </si>
  <si>
    <t>taste_gto
COFOCE: _xD83E__xDD1D_ Conoce la agenda de
Logistics Talks Gratuitas de @thelogisticswd
¡Inspírate en el evento que no
para de crecer! ❕ Conoce la agenda
y regístrate sin costo _xD83D__xDC49_ https://t.co/ffgb8fKrTP
https://t.co/pWn2pFlQav</t>
  </si>
  <si>
    <t>hashtagmarketi7
RT @MCR_XADIS: _xD83D__xDCE3_ Asiste a #TheLogisticsWorld
y conoce como #XADIS puede ayudar
a tu empresa con soluciones para
gestión eficiente de tus re…</t>
  </si>
  <si>
    <t>saraifuentes80
RT @LeadGlobalGroup: _xD83D__xDD35_ THE LOGISTICS
WORLD®️ I SUMMIT &amp;amp; EXPO   
_xD83D__xDE4C_ Te esperamos en el Pabellón
de Comercio Exterior y Carga de
@thelogistics…</t>
  </si>
  <si>
    <t>cofoce
_xD83E__xDD1D_ Conoce la agenda de Logistics
Talks Gratuitas de @thelogisticswd
¡Inspírate en el evento que no
para de crecer! ❕ Conoce la agenda
y regístrate sin costo _xD83D__xDC49_ https://t.co/TLq5N3HUEN
https://t.co/vhMmIRMjPL</t>
  </si>
  <si>
    <t>mundoejecutivo
@thelogisticswd https://t.co/tIF0aUWXKz</t>
  </si>
  <si>
    <t>intermerk3pl
¿Ya te enteraste? INTERMERK va
a participar en THE LOGISTICS WORLD
SUMMIT &amp;amp; EXPO 2023. Visítanos
en el stand 1616 el 26 y 27 de
abril en CENTRO CITIBANAMEX - Ciudad
de México. #TLWEXPO2023 #expologistica
#CentroCitibanamex #intermerk https://t.co/NtCXYKkEel</t>
  </si>
  <si>
    <t>vanevane0307
RT @SomosIndustria: _xD83E__xDD1D_ Conoce la
agenda de Logistics Talks Gratuitas
de @thelogisticswd ¡Inspírate en
el evento que no para de crecer!…</t>
  </si>
  <si>
    <t>infotransportes
_xD83E__xDD1D_ Conoce la agenda de Logistics
Talks Gratuitas de @thelogisticswd
¡Inspírate en el evento que no
para de crecer! ❕ Conoce la agenda
y regístrate sin costo. _xD83D__xDC49_ https://t.co/FnbAxWpYwH
https://t.co/G7YLcycwPv</t>
  </si>
  <si>
    <t>nancylarae
RT @InfoTransportes: _xD83E__xDD1D_ Conoce
la agenda de Logistics Talks Gratuitas
de @thelogisticswd ¡Inspírate en
el evento que no para de crecer!…</t>
  </si>
  <si>
    <t>gs1_mx
_xD83E__xDD1D_ Conoce la agenda de Logistics
Talks Gratuitas de @thelogisticswd
¡Inspírate en el evento que no
para de crecer! ❕ Conoce la agenda
y regístrate sin costo _xD83D__xDC49_ https://t.co/AevnLFZMRW
https://t.co/b9wG2YnHaI</t>
  </si>
  <si>
    <t>yokoiran_hdez
RT @SomosIndustria: _xD83E__xDD1D_ Conoce la
agenda de Logistics Talks Gratuitas
de @thelogisticswd ¡Inspírate en
el evento que no para de crecer!…</t>
  </si>
  <si>
    <t>lizbeth_1011
RT @trucker_la: *5 razones para
asistir a The Logistics World 2023
Comenzó la cuenta regresiva para
el evento más importante de logística,…</t>
  </si>
  <si>
    <t>conalog_mexico
Las devoluciones son un complejo
desafío para el #ecommerce, impactando
utilidades y #logistica. Acompáñanos
al #DesayunoConaLog: _xD83D__xDCC6_ Abril 26,
8 am _xD83C__xDFE2_ Centro Citibanamex  ✍_xD83C__xDFFC_ beatriz.orvananos@conalog.org.mx
¡Te entregaremos un Plase Plata
@thelogisticswd®  Summit &amp;amp;
Expo! https://t.co/Fx3vkbYTq3</t>
  </si>
  <si>
    <t>satlocklatam
¡Nos vemos el 27 de abril en @thelogisticswd !
Conferencia "Automatización, clave
para encarar el nearshoring, asegurar
la carga y subir el nivel de servicio"
Regístrate sin costo: https://t.co/gB9fWMWiOX
https://t.co/pas1aP1AyL</t>
  </si>
  <si>
    <t>regístrate</t>
  </si>
  <si>
    <t>costo</t>
  </si>
  <si>
    <t>comercio</t>
  </si>
  <si>
    <t>carga</t>
  </si>
  <si>
    <t>exterior</t>
  </si>
  <si>
    <t>expo</t>
  </si>
  <si>
    <t>#thelogisticsworld</t>
  </si>
  <si>
    <t>citibanamex</t>
  </si>
  <si>
    <t>centro</t>
  </si>
  <si>
    <t>inspírate</t>
  </si>
  <si>
    <t>gratuitas</t>
  </si>
  <si>
    <t>logística</t>
  </si>
  <si>
    <t>pabellón</t>
  </si>
  <si>
    <t>#xadis</t>
  </si>
  <si>
    <t>eficiente</t>
  </si>
  <si>
    <t>centroamérica</t>
  </si>
  <si>
    <t>#tlwexpo2023</t>
  </si>
  <si>
    <t>asistir</t>
  </si>
  <si>
    <t>problemas</t>
  </si>
  <si>
    <t>recursos</t>
  </si>
  <si>
    <t>#cadenadesuministros</t>
  </si>
  <si>
    <t>thelogistics</t>
  </si>
  <si>
    <t>ciudad</t>
  </si>
  <si>
    <t>#cadenadesuministro</t>
  </si>
  <si>
    <t>conferencia</t>
  </si>
  <si>
    <t>thel</t>
  </si>
  <si>
    <t>vuelve</t>
  </si>
  <si>
    <t>ejes</t>
  </si>
  <si>
    <t>envíos</t>
  </si>
  <si>
    <t>cadena</t>
  </si>
  <si>
    <t>suministro</t>
  </si>
  <si>
    <t>auditorio</t>
  </si>
  <si>
    <t>prácticos</t>
  </si>
  <si>
    <t>temáticos</t>
  </si>
  <si>
    <t>worldi</t>
  </si>
  <si>
    <t>mesas</t>
  </si>
  <si>
    <t>subir</t>
  </si>
  <si>
    <t>#sustentabilidad</t>
  </si>
  <si>
    <t>nearshoring</t>
  </si>
  <si>
    <t>encarar</t>
  </si>
  <si>
    <t>prohíbe</t>
  </si>
  <si>
    <t>2bly4rsnxt</t>
  </si>
  <si>
    <t>acción</t>
  </si>
  <si>
    <t>pretende</t>
  </si>
  <si>
    <t>aprovechar</t>
  </si>
  <si>
    <t>asegurar</t>
  </si>
  <si>
    <t>generado</t>
  </si>
  <si>
    <t>especializado</t>
  </si>
  <si>
    <t>meli</t>
  </si>
  <si>
    <t>regresiva</t>
  </si>
  <si>
    <t>magistral</t>
  </si>
  <si>
    <t>unión</t>
  </si>
  <si>
    <t>alibaba</t>
  </si>
  <si>
    <t>respecto</t>
  </si>
  <si>
    <t>cumplir</t>
  </si>
  <si>
    <t>listos</t>
  </si>
  <si>
    <t>automatización</t>
  </si>
  <si>
    <t>descubrirás</t>
  </si>
  <si>
    <t>ship</t>
  </si>
  <si>
    <t>bloque</t>
  </si>
  <si>
    <t>reducir</t>
  </si>
  <si>
    <t>emisiones</t>
  </si>
  <si>
    <t>europea</t>
  </si>
  <si>
    <t>capacitación</t>
  </si>
  <si>
    <t>5tipik05u6</t>
  </si>
  <si>
    <t>ramírez</t>
  </si>
  <si>
    <t>omar</t>
  </si>
  <si>
    <t>ahorita</t>
  </si>
  <si>
    <t>entregas</t>
  </si>
  <si>
    <t>plata</t>
  </si>
  <si>
    <t>plase</t>
  </si>
  <si>
    <t>entregaremos</t>
  </si>
  <si>
    <t>mx</t>
  </si>
  <si>
    <t>conalog</t>
  </si>
  <si>
    <t>orvananos</t>
  </si>
  <si>
    <t>beatriz</t>
  </si>
  <si>
    <t>desayunoconalog</t>
  </si>
  <si>
    <t>acompáñanos</t>
  </si>
  <si>
    <t>logistica</t>
  </si>
  <si>
    <t>desafío</t>
  </si>
  <si>
    <t>complejo</t>
  </si>
  <si>
    <t>devoluciones</t>
  </si>
  <si>
    <t>xadis</t>
  </si>
  <si>
    <t>cadenadesuministros</t>
  </si>
  <si>
    <t>nuestratecnologiasuseguridad</t>
  </si>
  <si>
    <t>somosnumerouno</t>
  </si>
  <si>
    <t>cofrimex</t>
  </si>
  <si>
    <t>cofremex</t>
  </si>
  <si>
    <t>centrocitibanamex</t>
  </si>
  <si>
    <t>expologistica</t>
  </si>
  <si>
    <t>visítanos</t>
  </si>
  <si>
    <t>intermerk</t>
  </si>
  <si>
    <t>enteraste</t>
  </si>
  <si>
    <t>realizada</t>
  </si>
  <si>
    <t>sitio</t>
  </si>
  <si>
    <t>segmentos</t>
  </si>
  <si>
    <t>especializadas</t>
  </si>
  <si>
    <t>cadenadesuministro</t>
  </si>
  <si>
    <t>loci</t>
  </si>
  <si>
    <t>grupoloci</t>
  </si>
  <si>
    <t>xa1suiq2e2</t>
  </si>
  <si>
    <t>cabo</t>
  </si>
  <si>
    <t>llevarán</t>
  </si>
  <si>
    <t>labeling</t>
  </si>
  <si>
    <t>nicelabel</t>
  </si>
  <si>
    <t>loftware</t>
  </si>
  <si>
    <t>sustentabilidad</t>
  </si>
  <si>
    <t>planeaciónestratégica</t>
  </si>
  <si>
    <t>gómez</t>
  </si>
  <si>
    <t>dominique</t>
  </si>
  <si>
    <t>sustentable</t>
  </si>
  <si>
    <t>realicen</t>
  </si>
  <si>
    <t>pautas</t>
  </si>
  <si>
    <t>reto</t>
  </si>
  <si>
    <t>demanda</t>
  </si>
  <si>
    <t>satisfacer</t>
  </si>
  <si>
    <t>preparación</t>
  </si>
  <si>
    <t>instalación</t>
  </si>
  <si>
    <t>llegada</t>
  </si>
  <si>
    <t>umj8mwhfuq</t>
  </si>
  <si>
    <t>tecnipesa</t>
  </si>
  <si>
    <t>rfid</t>
  </si>
  <si>
    <t>arcos</t>
  </si>
  <si>
    <t>innovadoras</t>
  </si>
  <si>
    <t>logistic</t>
  </si>
  <si>
    <t>estaremos</t>
  </si>
  <si>
    <t>innovación</t>
  </si>
  <si>
    <t>zmetcq403u</t>
  </si>
  <si>
    <t>impactarán</t>
  </si>
  <si>
    <t>creaciones</t>
  </si>
  <si>
    <t>menores</t>
  </si>
  <si>
    <t>innovadores</t>
  </si>
  <si>
    <t>aportes</t>
  </si>
  <si>
    <t>propuestas</t>
  </si>
  <si>
    <t>expositores</t>
  </si>
  <si>
    <t>m2</t>
  </si>
  <si>
    <t>logístico</t>
  </si>
  <si>
    <t>transformará</t>
  </si>
  <si>
    <t>entr</t>
  </si>
  <si>
    <t>rqyd6qvimx</t>
  </si>
  <si>
    <t>oportunidad</t>
  </si>
  <si>
    <t>alto</t>
  </si>
  <si>
    <t>ejecutivos</t>
  </si>
  <si>
    <t>definitiv</t>
  </si>
  <si>
    <t>emitan</t>
  </si>
  <si>
    <t>definitivamente</t>
  </si>
  <si>
    <t>vemos</t>
  </si>
  <si>
    <t>https://twitter.com/COFOCE/status/1641481488569958401/photo/1</t>
  </si>
  <si>
    <t>https://www.xadis.com.gt/xadis-te-espera-en-thelogisticsworld/</t>
  </si>
  <si>
    <t>https://twitter.com/MundoEjecutivo/status/1643750369099644929/photo/1</t>
  </si>
  <si>
    <t>https://twitter.com/TLCMagazineMx/status/1642935225616416789/photo/1</t>
  </si>
  <si>
    <t>https://twitter.com/AOLM_Mx/status/1641500395296940034/photo/1</t>
  </si>
  <si>
    <t>https://twitter.com/canacarmexico/status/1641536966947741696/photo/1</t>
  </si>
  <si>
    <t>https://twitter.com/GrupoT21/status/1641536020721065984/photo/1</t>
  </si>
  <si>
    <t>https://expo.thelogisticsworld.com/registro/?utm_source=Social&amp;utm_medium=Redes_c</t>
  </si>
  <si>
    <t>https://twitter.com/ANIERM_AC/status/1643739555366060032/photo/1</t>
  </si>
  <si>
    <t>https://expo.thelogisticsworld.com/registro/?utm_source=Social&amp;utm_medium=Redes_c%C3%A1maras&amp;utm_campaign=Post_Camaras_Asoc&amp;utm_term=seguidores&amp;utm_content=Cofoce303</t>
  </si>
  <si>
    <t>https://expo.thelogisticsworld.com/registro/?utm_source=Social&amp;utm_medium=Redes_c%C3%A1maras&amp;utm_campaign=Post_Camaras_Asoc&amp;utm_term=seguidores&amp;utm_content=Somos_industria163</t>
  </si>
  <si>
    <t>https://expo.thelogisticsworld.com/registro/?utm_source=Web&amp;utm_medium=Expo_Web_Conferencias&amp;utm_campaign=Boton_Registrate_Conferencias&amp;utm_term=Universo&amp;utm_content=TLW_Summit_Expo_Registro</t>
  </si>
  <si>
    <t>https://twitter.com/ConaLog_Mexico/status/1643677492392206346/photo/1</t>
  </si>
  <si>
    <t>https://expo.thelogisticsworld.com/registro/?utm_source=Social&amp;utm_medium=Redes_c%C3%A1maras&amp;utm_campaign=Post_Camaras_Asoc&amp;utm_term=seguidores&amp;utm_content=Info_Transportes54</t>
  </si>
  <si>
    <t>https://twitter.com/InfoTransportes/status/1643723639861432321/photo/1</t>
  </si>
  <si>
    <t>https://expo.thelogisticsworld.com/registro/?utm_source=Social&amp;utm_medium=Redes_c%C3%A1maras&amp;utm_campaign=Post_Camaras_Asoc&amp;utm_term=seguidores&amp;utm_content=Lead_Global303</t>
  </si>
  <si>
    <t>https://twitter.com/LeadGlobalGroup/status/1641571076571267075/video/1</t>
  </si>
  <si>
    <t>https://expo.thelogisticsworld.com/registro/?utm_source=Social&amp;utm_medium=Redes_c%C3%A1maras&amp;utm_campaign=Post_Camaras_Asoc&amp;utm_term=seguidores&amp;utm_content=Lead_Global54</t>
  </si>
  <si>
    <t>https://twitter.com/LeadGlobalGroup/status/1643711639730962435/photo/1</t>
  </si>
  <si>
    <t>https://expo.thelogisticsworld.com/registro/?utm_source=Social&amp;utm_medium=Redes_c%C3%A1maras&amp;utm_campaign=Post_Camaras_Asoc&amp;utm_term=seguidores&amp;utm_content=Amanac54</t>
  </si>
  <si>
    <t>https://twitter.com/AmanacOficial/status/1643629580375191553/photo/1</t>
  </si>
  <si>
    <t>https://expo.thelogisticsworld.com/registro/?utm_source=Social&amp;utm_medium=Redes_c%C3%A1maras&amp;utm_campaign=Post_Camaras_Asoc&amp;utm_term=seguidores&amp;utm_content=Amanac303</t>
  </si>
  <si>
    <t>https://twitter.com/AmanacOficial/status/1642903334771122176/photo/1</t>
  </si>
  <si>
    <t>https://latrucker.com.mx/5-razones-para-asistir-a-the-logistics-world-2023/</t>
  </si>
  <si>
    <t>https://expo.thelogisticsworld.com/registro/?utm_source=Social&amp;utm_medium=Redes_c%C3%A1maras&amp;utm_campaign=Post_Camaras_Asoc&amp;utm_term=seguidores&amp;utm_content=Canacar54</t>
  </si>
  <si>
    <t>https://twitter.com/canacarmexico/status/1643719216527450114/photo/1</t>
  </si>
  <si>
    <t>https://expo.thelogisticsworld.com/registro/?utm_source=Social&amp;utm_medium=Redes_c%C3%A1maras&amp;utm_campaign=Post_Camaras_Asoc&amp;utm_term=seguidores&amp;utm_content=Canacar303</t>
  </si>
  <si>
    <t>https://twitter.com/MCR_XADIS/status/1642906519170686977/video/1</t>
  </si>
  <si>
    <t>https://twitter.com/MCR_XADIS/status/1642739260523413504/photo/1</t>
  </si>
  <si>
    <t>https://twitter.com/MCR_XADIS/status/1642623394897117187/video/1</t>
  </si>
  <si>
    <t>https://twitter.com/MCR_XADIS/status/1642543965168648197/photo/1</t>
  </si>
  <si>
    <t>https://twitter.com/MCR_XADIS/status/1643317817964462084/photo/1</t>
  </si>
  <si>
    <t>https://twitter.com/MCR_XADIS/status/1643464157709074433/video/1</t>
  </si>
  <si>
    <t>https://twitter.com/MCR_XADIS/status/1643826538054336512/video/1</t>
  </si>
  <si>
    <t>https://twitter.com/MCR_XADIS/status/1643680206413078536/photo/1</t>
  </si>
  <si>
    <t>https://expo.thelogisticsworld.com/</t>
  </si>
  <si>
    <t>https://twitter.com/Grupo_LOCI/status/1643695303923564544/photo/1</t>
  </si>
  <si>
    <t>https://expo.thelogisticsworld.com/registro/?utm_source=Social&amp;utm_medium=Redes_c%C3%A1maras&amp;utm_campaign=Post_Camaras_Asoc&amp;utm_term=seguidores&amp;utm_content=T2123</t>
  </si>
  <si>
    <t>https://expo.thelogisticsworld.com/novedades/cofremex-cofrimex-incrementan-juntos-tus-ahorros/</t>
  </si>
  <si>
    <t>https://twitter.com/Intermerk3PL/status/1641855377204719616/photo/1</t>
  </si>
  <si>
    <t>https://twitter.com/COFOCE/status/1641481488569958401/photo/1 https://twitter.com/MundoEjecutivo/status/1643750369099644929/photo/1 https://twitter.com/TLCMagazineMx/status/1642935225616416789/photo/1 https://twitter.com/AOLM_Mx/status/1641500395296940034/photo/1 https://expo.thelogisticsworld.com/registro/?utm_source=Social&amp;utm_medium=Redes_c https://twitter.com/ANIERM_AC/status/1643739555366060032/photo/1 https://expo.thelogisticsworld.com/registro/?utm_source=Social&amp;utm_medium=Redes_c%C3%A1maras&amp;utm_campaign=Post_Camaras_Asoc&amp;utm_term=seguidores&amp;utm_content=Somos_industria163 https://expo.thelogisticsworld.com/registro/?utm_source=Social&amp;utm_medium=Redes_c%C3%A1maras&amp;utm_campaign=Post_Camaras_Asoc&amp;utm_term=seguidores&amp;utm_content=Cofoce303 https://expo.thelogisticsworld.com/registro/?utm_source=Web&amp;utm_medium=Expo_Web_Conferencias&amp;utm_campaign=Boton_Registrate_Conferencias&amp;utm_term=Universo&amp;utm_content=TLW_Summit_Expo_Registro https://twitter.com/ConaLog_Mexico/status/1643677492392206346/photo/1</t>
  </si>
  <si>
    <t>https://expo.thelogisticsworld.com/registro/?utm_source=Social&amp;utm_medium=Redes_c%C3%A1maras&amp;utm_campaign=Post_Camaras_Asoc&amp;utm_term=seguidores&amp;utm_content=Info_Transportes54 https://twitter.com/InfoTransportes/status/1643723639861432321/photo/1 https://expo.thelogisticsworld.com/registro/?utm_source=Social&amp;utm_medium=Redes_c%C3%A1maras&amp;utm_campaign=Post_Camaras_Asoc&amp;utm_term=seguidores&amp;utm_content=Lead_Global303 https://twitter.com/LeadGlobalGroup/status/1641571076571267075/video/1 https://expo.thelogisticsworld.com/registro/?utm_source=Social&amp;utm_medium=Redes_c%C3%A1maras&amp;utm_campaign=Post_Camaras_Asoc&amp;utm_term=seguidores&amp;utm_content=Lead_Global54 https://twitter.com/LeadGlobalGroup/status/1643711639730962435/photo/1 https://expo.thelogisticsworld.com/registro/?utm_source=Social&amp;utm_medium=Redes_c%C3%A1maras&amp;utm_campaign=Post_Camaras_Asoc&amp;utm_term=seguidores&amp;utm_content=Amanac54 https://twitter.com/AmanacOficial/status/1643629580375191553/photo/1 https://expo.thelogisticsworld.com/registro/?utm_source=Social&amp;utm_medium=Redes_c%C3%A1maras&amp;utm_campaign=Post_Camaras_Asoc&amp;utm_term=seguidores&amp;utm_content=Amanac303 https://twitter.com/AmanacOficial/status/1642903334771122176/photo/1</t>
  </si>
  <si>
    <t>https://twitter.com/canacarmexico/status/1641536966947741696/photo/1 https://expo.thelogisticsworld.com/registro/?utm_source=Social&amp;utm_medium=Redes_c%C3%A1maras&amp;utm_campaign=Post_Camaras_Asoc&amp;utm_term=seguidores&amp;utm_content=Canacar54 https://twitter.com/canacarmexico/status/1643719216527450114/photo/1 https://expo.thelogisticsworld.com/registro/?utm_source=Social&amp;utm_medium=Redes_c%C3%A1maras&amp;utm_campaign=Post_Camaras_Asoc&amp;utm_term=seguidores&amp;utm_content=Canacar303</t>
  </si>
  <si>
    <t>https://www.xadis.com.gt/xadis-te-espera-en-thelogisticsworld/ https://twitter.com/MCR_XADIS/status/1642906519170686977/video/1 https://twitter.com/MCR_XADIS/status/1642739260523413504/photo/1 https://twitter.com/MCR_XADIS/status/1642623394897117187/video/1 https://twitter.com/MCR_XADIS/status/1642543965168648197/photo/1 https://twitter.com/MCR_XADIS/status/1643317817964462084/photo/1 https://twitter.com/MCR_XADIS/status/1643464157709074433/video/1 https://twitter.com/MCR_XADIS/status/1643826538054336512/video/1 https://twitter.com/MCR_XADIS/status/1643680206413078536/photo/1</t>
  </si>
  <si>
    <t>https://twitter.com/GrupoT21/status/1641536020721065984/photo/1 https://expo.thelogisticsworld.com/registro/?utm_source=Social&amp;utm_medium=Redes_c%C3%A1maras&amp;utm_campaign=Post_Camaras_Asoc&amp;utm_term=seguidores&amp;utm_content=T2123</t>
  </si>
  <si>
    <t>https://expo.thelogisticsworld.com/novedades/cofremex-cofrimex-incrementan-juntos-tus-ahorros/ https://twitter.com/Intermerk3PL/status/1641855377204719616/photo/1</t>
  </si>
  <si>
    <t>com.gt</t>
  </si>
  <si>
    <t>twitter.com thelogisticsworld.com com.mx tecnipesa.com</t>
  </si>
  <si>
    <t>twitter.com thelogisticsworld.com</t>
  </si>
  <si>
    <t>thelogisticsworld tlwexpo2023 sustentabilidad cadenadesuministro ecommerce logistica desayunoconalog planeaciónestratégica transporte emisiones</t>
  </si>
  <si>
    <t>thelogisticsworld xadis cadenadesuministros cadenadesuministro</t>
  </si>
  <si>
    <t>tlwexpo2023 cofremex cofrimex somosnumerouno nuestratecnologiasuseguridad expologistica centrocitibanamex intermerk</t>
  </si>
  <si>
    <t>thelogisticswd conoce regístrate logistics agenda costo abril 27 26 summit</t>
  </si>
  <si>
    <t>comercio exterior carga logistics esperamos leadglobalgroup expo summit pabellón world</t>
  </si>
  <si>
    <t>2023 asistir cuenta world comenzó razones evento regresiva logística importante</t>
  </si>
  <si>
    <t>thelogisticswd logistics inspírate agenda conoce canacarmexico crecer talks gratuitas evento</t>
  </si>
  <si>
    <t>soluciones tus #thelogisticsworld conoce #xadis gestión ayudar eficiente empresa ven</t>
  </si>
  <si>
    <t>edición 2023 listos expo world esperamos 16 estamos summit logistics</t>
  </si>
  <si>
    <t>agenda conoce logistics thelogisticswd crecer talks gratuitas inspírate evento</t>
  </si>
  <si>
    <t>27 abril citibanamex #tlwexpo2023 expo world 26 summit logistics centro</t>
  </si>
  <si>
    <t>conoce,agenda</t>
  </si>
  <si>
    <t>comercio,exterior</t>
  </si>
  <si>
    <t>summit,expo</t>
  </si>
  <si>
    <t>exterior,carga</t>
  </si>
  <si>
    <t>regístrate,costo</t>
  </si>
  <si>
    <t>logistics,world</t>
  </si>
  <si>
    <t>27,abril</t>
  </si>
  <si>
    <t>26,27</t>
  </si>
  <si>
    <t>world,summit</t>
  </si>
  <si>
    <t>logistics,talks</t>
  </si>
  <si>
    <t>agenda,logistics</t>
  </si>
  <si>
    <t>talks,gratuitas</t>
  </si>
  <si>
    <t>evento,crecer</t>
  </si>
  <si>
    <t>inspírate,evento</t>
  </si>
  <si>
    <t>pabellón,comercio</t>
  </si>
  <si>
    <t>esperamos,pabellón</t>
  </si>
  <si>
    <t>expo,esperamos</t>
  </si>
  <si>
    <t>invitamos,exposición</t>
  </si>
  <si>
    <t>méxico,centroamérica</t>
  </si>
  <si>
    <t>importante,logística</t>
  </si>
  <si>
    <t>evento,importante</t>
  </si>
  <si>
    <t>asistir,logistics</t>
  </si>
  <si>
    <t>comenzó,cuenta</t>
  </si>
  <si>
    <t>cuenta,regresiva</t>
  </si>
  <si>
    <t>razones,asistir</t>
  </si>
  <si>
    <t>2023,comenzó</t>
  </si>
  <si>
    <t>world,2023</t>
  </si>
  <si>
    <t>regresiva,evento</t>
  </si>
  <si>
    <t>thelogisticswd,inspírate</t>
  </si>
  <si>
    <t>gratuitas,thelogisticswd</t>
  </si>
  <si>
    <t>canacarmexico,conoce</t>
  </si>
  <si>
    <t>ayudar,empresa</t>
  </si>
  <si>
    <t>empresa,soluciones</t>
  </si>
  <si>
    <t>eficiente,tus</t>
  </si>
  <si>
    <t>conoce,#xadis</t>
  </si>
  <si>
    <t>gestión,eficiente</t>
  </si>
  <si>
    <t>soluciones,gestión</t>
  </si>
  <si>
    <t>#thelogisticsworld,conoce</t>
  </si>
  <si>
    <t>#xadis,ayudar</t>
  </si>
  <si>
    <t>ven,#thelogisticsworld</t>
  </si>
  <si>
    <t>estamos,casi</t>
  </si>
  <si>
    <t>listos,logistics</t>
  </si>
  <si>
    <t>edición,16</t>
  </si>
  <si>
    <t>16,esperamos</t>
  </si>
  <si>
    <t>expo,2023</t>
  </si>
  <si>
    <t>casi,listos</t>
  </si>
  <si>
    <t>2023,edición</t>
  </si>
  <si>
    <t>abril,centro</t>
  </si>
  <si>
    <t>centro,citibanamex</t>
  </si>
  <si>
    <t>conoce,agenda  regístrate,costo  27,abril  agenda,logistics  26,27  summit,expo  logistics,talks  talks,gratuitas  evento,crecer  inspírate,evento</t>
  </si>
  <si>
    <t>exterior,carga  comercio,exterior  world,summit  pabellón,comercio  esperamos,pabellón  logistics,world  summit,expo  expo,esperamos  invitamos,exposición  méxico,centroamérica</t>
  </si>
  <si>
    <t>importante,logística  evento,importante  asistir,logistics  comenzó,cuenta  cuenta,regresiva  razones,asistir  2023,comenzó  world,2023  regresiva,evento  logistics,world</t>
  </si>
  <si>
    <t>conoce,agenda  talks,gratuitas  thelogisticswd,inspírate  gratuitas,thelogisticswd  logistics,talks  inspírate,evento  evento,crecer  agenda,logistics  canacarmexico,conoce</t>
  </si>
  <si>
    <t>ayudar,empresa  empresa,soluciones  eficiente,tus  conoce,#xadis  gestión,eficiente  soluciones,gestión  #thelogisticsworld,conoce  #xadis,ayudar  ven,#thelogisticsworld  27,abril</t>
  </si>
  <si>
    <t>estamos,casi  listos,logistics  world,summit  summit,expo  edición,16  16,esperamos  expo,2023  casi,listos  2023,edición  logistics,world</t>
  </si>
  <si>
    <t>conoce,agenda  talks,gratuitas  logistics,talks  agenda,logistics  gratuitas,thelogisticswd  thelogisticswd,inspírate  evento,crecer  inspírate,evento</t>
  </si>
  <si>
    <t>abril,centro  26,27  summit,expo  27,abril  centro,citibanamex  world,summit  logistics,world</t>
  </si>
  <si>
    <t>thelogisticswd somosindustria shipzoco</t>
  </si>
  <si>
    <t>leadglobalgroup thelogisticswd thelogistics thel infotransportes amanacoficial</t>
  </si>
  <si>
    <t>trucker_la thelogisticswd antpmexico lgomezvargas</t>
  </si>
  <si>
    <t>thelogisticswd canacarmexico daimlertruck</t>
  </si>
  <si>
    <t>mcr_xadis thelogisticswd</t>
  </si>
  <si>
    <t>thelogisticswd grupot21</t>
  </si>
  <si>
    <t>mundoejecutivo cofoce caaarem taste_gto gs1_mx anierm_ac tlcmagazinemx loftwareinc tecnipesa_id thelogisticswd</t>
  </si>
  <si>
    <t>infotransportes leadglobalgroup nancylarae saraifuentes80 muymexicano7 amanacoficial mauhdez85 blanchetglo intermodalexp amipoficial</t>
  </si>
  <si>
    <t>antpmexico trucker_la lizbeth_1011 lgomezvargas</t>
  </si>
  <si>
    <t>daimlertruck guadalupex05 motoradiesel canacarmexico</t>
  </si>
  <si>
    <t>hashtagmarketi7 daya1angel mcr_xadis</t>
  </si>
  <si>
    <t>elnorte_mty grupo_loci</t>
  </si>
  <si>
    <t>grupot21 ferchaber1</t>
  </si>
  <si>
    <t>cofremexa intermerk3pl</t>
  </si>
  <si>
    <t>https://expo.thelogisticsworld.com/registro/?utm_source=Social&amp;utm_medium=Twitter_social&amp;utm_campaign=Post_Nota&amp;utm_term=Seguidores&amp;utm_content=34 https://twitter.com/thelogisticswd/status/1643016428814057474/photo/1 https://thelogisticsworld.com/innovacion/innovadores-menores-de-35-anos-y-las-creaciones-que-impactaran-a-la-industria/?utm_campaign=Post_Nota&amp;utm_term=Seguidores&amp;utm_content=54&amp;utm_medium=social&amp;utm_source=twitter&amp;hss_channel=tw-65728582 https://twitter.com/thelogisticswd/status/1643609435187683328/photo/1 https://thelogisticsworld.com/planeacion-estrategica/nearshoring-en-mexico-el-reto-de-la-infraestructura-para-ser-un-hub-industrial/?utm_campaign=Post_Nota&amp;utm_term=Seguidores&amp;utm_content=34&amp;utm_medium=social&amp;utm_source=twitter&amp;hss_channel=tw-65728582 https://twitter.com/thelogisticswd/status/1642993089722580995/photo/1 https://thelogisticsworld.com/transporte/union-europea-prohibe-definitivamente-vender-autos-emitan-co2-2035-vehiculos-electricos/?utm_campaign=Post_Nota&amp;utm_term=Seguidores&amp;utm_content=313&amp;utm_medium=social&amp;utm_source=twitter&amp;hss_channel=tw-65728582 https://twitter.com/thelogisticswd/status/1641849836583387152/photo/1 https://thelogisticsworld.com/planeacion-estrategica/diseno-sustentable-de-la-cadena-de-suministro/?utm_campaign=Post_Nota&amp;utm_term=Seguidores&amp;utm_content=303&amp;utm_medium=social&amp;utm_source=twitter&amp;hss_channel=tw-65728582 https://twitter.com/thelogisticswd/status/1641509220473266197/photo/1</t>
  </si>
  <si>
    <t>https://expo.thelogisticsworld.com/registro/?utm_source=Social&amp;utm_medium=Redes_c%C3%A1maras&amp;utm_campaign=Post_Camaras_Asoc&amp;utm_term=seguidores&amp;utm_content=Somos_industria163 https://expo.thelogisticsworld.com/registro/?utm_source=Social&amp;utm_medium=Redes_c%C3%A1maras&amp;utm_campaign=Post_Camaras_Asoc&amp;utm_term=seguidores&amp;utm_content=Somos_industria303 https://twitter.com/SomosIndustria/status/1641549152638074880/photo/1 https://twitter.com/SomosIndustria/status/1643760007756881923/photo/1 https://twitter.com/SomosIndustria/status/1643759487822577668/photo/1</t>
  </si>
  <si>
    <t>https://expo.thelogisticsworld.com/registro/?utm_source=Social&amp;utm_medium=Redes_c%C3%A1maras&amp;utm_campaign=Post_Camaras_Asoc&amp;utm_term=seguidores&amp;utm_content=Lead_Global54 https://twitter.com/LeadGlobalGroup/status/1643711639730962435/photo/1 https://expo.thelogisticsworld.com/registro/?utm_source=Social&amp;utm_medium=Redes_c%C3%A1maras&amp;utm_campaign=Post_Camaras_Asoc&amp;utm_term=seguidores&amp;utm_content=Lead_Global303 https://twitter.com/LeadGlobalGroup/status/1641571076571267075/video/1</t>
  </si>
  <si>
    <t>https://www.tecnipesa.com/blog/246-demostracion-de-un-arco-rfid-en-real-en-logistic-mexico?utm_source=twitter&amp;utm_medium=social&amp;utm_content=2&amp;utm_campaign=LogisticSummitMexico_04042023</t>
  </si>
  <si>
    <t>https://twitter.com/AOLM_Mx/status/1641500395296940034/photo/1 https://expo.thelogisticsworld.com/?utm_source=Email&amp;utm_medium=Plataforma_Partners&amp;utm_campaign=Emailing_Partners&amp;utm_term=AOLM&amp;utm_content=TLW_Summit_Expo23_Registro_C%C3%A1maras_1_3</t>
  </si>
  <si>
    <t>https://www.xadis.com.gt/xadis-te-espera-en-thelogisticsworld/ https://twitter.com/MCR_XADIS/status/1642906519170686977/video/1 https://twitter.com/MCR_XADIS/status/1643680206413078536/photo/1 https://twitter.com/MCR_XADIS/status/1643826538054336512/video/1 https://twitter.com/MCR_XADIS/status/1643464157709074433/video/1 https://twitter.com/MCR_XADIS/status/1643317817964462084/photo/1 https://twitter.com/MCR_XADIS/status/1642543965168648197/photo/1 https://twitter.com/MCR_XADIS/status/1642623394897117187/video/1 https://twitter.com/MCR_XADIS/status/1642739260523413504/photo/1</t>
  </si>
  <si>
    <t>https://twitter.com/TLCMagazineMx/status/1642935225616416789/photo/1 https://expo.thelogisticsworld.com/registro/?utm_source=Social&amp;utm_medium=Redes_c</t>
  </si>
  <si>
    <t>https://twitter.com/ShipzoCo/status/1642929694789238785/photo/1</t>
  </si>
  <si>
    <t>https://twitter.com/ANIERM_AC/status/1643739555366060032/photo/1 https://expo.thelogisticsworld.com/registro/?utm_source=Social&amp;utm_medium=Redes_camaras&amp;utm_campaign=Post_Camaras_Asoc&amp;utm_term=seguidores&amp;utm_content=Anierm54 https://expo.thelogisticsworld.com/registro/?utm_source=Social&amp;utm_medium=Redes_camaras&amp;utm_campaign=Post_Camaras_Asoc&amp;utm_term=seguidores&amp;utm_content=Anierm303 https://twitter.com/ANIERM_AC/status/1642973685958193155/photo/1</t>
  </si>
  <si>
    <t>https://twitter.com/LoftwareInc/status/1642829646231216128/photo/1</t>
  </si>
  <si>
    <t>https://expo.thelogisticsworld.com/registro/?utm_source=Social&amp;utm_medium=Redes_c%C3%A1maras&amp;utm_campaign=Post_Camaras_Asoc&amp;utm_term=seguidores&amp;utm_content=Amanac54 https://twitter.com/AmanacOficial/status/1643629580375191553/photo/1 https://expo.thelogisticsworld.com/registro/?utm_source=Social&amp;utm_medium=Redes_c%C3%A1maras&amp;utm_campaign=Post_Camaras_Asoc&amp;utm_term=seguidores&amp;utm_content=Amanac303 https://twitter.com/AmanacOficial/status/1642903334771122176/photo/1</t>
  </si>
  <si>
    <t>https://expo.thelogisticsworld.com/registro/?utm_source=Social&amp;utm_medium=Redes_c https://twitter.com/CAAAREM/status/1643341154153267201/video/1 https://twitter.com/CAAAREM/status/1642255511482515462/video/1</t>
  </si>
  <si>
    <t>https://twitter.com/COFOCE/status/1641481488569958401/photo/1 https://expo.thelogisticsworld.com/registro/?utm_source=Social&amp;utm_medium=Redes_c%C3%A1maras&amp;utm_campaign=Post_Camaras_Asoc&amp;utm_term=seguidores&amp;utm_content=Cofoce303</t>
  </si>
  <si>
    <t>https://twitter.com/MundoEjecutivo/status/1643750369099644929/photo/1 https://twitter.com/MundoEjecutivo/status/1643859447955980288/photo/1 https://twitter.com/MundoEjecutivo/status/1641938424356810754/video/1</t>
  </si>
  <si>
    <t>https://twitter.com/ConaLog_Mexico/status/1643677492392206346/photo/1 https://expo.thelogisticsworld.com/registro/?utm_source=Social&amp;utm_medium=Redes_c https://twitter.com/ConaLog_Mexico/status/1641481813326454785/photo/1</t>
  </si>
  <si>
    <t>https://twitter.com/SatlockLatam/status/1641904529204551683/video/1 https://expo.thelogisticsworld.com/registro/?utm_source=Web&amp;utm_medium=Expo_Web_Conferencias&amp;utm_campaign=Boton_Registrate_Conferencias&amp;utm_term=Universo&amp;utm_content=TLW_Summit_Expo_Registro</t>
  </si>
  <si>
    <t>https://twitter.com/thelogisticswd/status/1642993089722580995/photo/1 https://twitter.com/thelogisticswd/status/1641849836583387152/photo/1 https://expo.thelogisticsworld.com/registro/?utm_source=Social&amp;utm_medium=Twitter_social&amp;utm_campaign=Post_Summit_Expo&amp;utm_term=Seguidores&amp;utm_content=293 https://twitter.com/thelogisticswd/status/1643016428814057474/photo/1 https://twitter.com/thelogisticswd/status/1643356052346249216/photo/1 https://expo.thelogisticsworld.com/registro/?utm_source=Social&amp;utm_medium=Twitter_social&amp;utm_campaign=Post_Nota&amp;utm_term=Seguidores&amp;utm_content=34 https://thelogisticsworld.com/logistica-comercio-electronico/como-mejorar-tu-estrategia-logistica-para-cumplir-con-envios-en-menos-de-24-horas/?utm_campaign=Post_Nota&amp;utm_term=Seguidores&amp;utm_content=44&amp;utm_medium=social&amp;utm_source=twitter&amp;hss_channel=tw-65728582 https://thelogisticsworld.com/transporte/union-europea-prohibe-definitivamente-vender-autos-emitan-co2-2035-vehiculos-electricos/?utm_campaign=Post_Nota&amp;utm_term=Seguidores&amp;utm_content=313&amp;utm_medium=social&amp;utm_source=twitter&amp;hss_channel=tw-65728582 https://twitter.com/thelogisticswd/status/1641533922268815378/photo/1 https://thelogisticsworld.com/planeacion-estrategica/diseno-sustentable-de-la-cadena-de-suministro/?utm_campaign=Post_Nota&amp;utm_term=Seguidores&amp;utm_content=303&amp;utm_medium=social&amp;utm_source=twitter&amp;hss_channel=tw-65728582</t>
  </si>
  <si>
    <t>https://twitter.com/SomosIndustria/status/1643759487822577668/photo/1 https://expo.thelogisticsworld.com/registro/?utm_source=Social&amp;utm_medium=Redes_c%C3%A1maras&amp;utm_campaign=Post_Camaras_Asoc&amp;utm_term=seguidores&amp;utm_content=Somos_industria303 https://twitter.com/SomosIndustria/status/1643760007756881923/photo/1 https://twitter.com/SomosIndustria/status/1641549152638074880/photo/1 https://expo.thelogisticsworld.com/registro/?utm_source=Social&amp;utm_medium=Redes_c%C3%A1maras&amp;utm_campaign=Post_Camaras_Asoc&amp;utm_term=seguidores&amp;utm_content=Somos_industria163</t>
  </si>
  <si>
    <t>https://twitter.com/canacarmexico/status/1641536966947741696/photo/1 https://expo.thelogisticsworld.com/registro/?utm_source=Social&amp;utm_medium=Redes_c%C3%A1maras&amp;utm_campaign=Post_Camaras_Asoc&amp;utm_term=seguidores&amp;utm_content=Canacar303 https://expo.thelogisticsworld.com/registro/?utm_source=Social&amp;utm_medium=Redes_c%C3%A1maras&amp;utm_campaign=Post_Camaras_Asoc&amp;utm_term=seguidores&amp;utm_content=Canacar54 https://twitter.com/canacarmexico/status/1643719216527450114/photo/1</t>
  </si>
  <si>
    <t>https://expo.thelogisticsworld.com/registro/?utm_source=Social&amp;utm_medium=Redes_c%C3%A1maras&amp;utm_campaign=Post_Camaras_Asoc&amp;utm_term=seguidores&amp;utm_content=Lead_Global54 https://expo.thelogisticsworld.com/registro/?utm_source=Social&amp;utm_medium=Redes_c%C3%A1maras&amp;utm_campaign=Post_Camaras_Asoc&amp;utm_term=seguidores&amp;utm_content=Lead_Global303 https://twitter.com/LeadGlobalGroup/status/1643711639730962435/photo/1 https://twitter.com/LeadGlobalGroup/status/1641571076571267075/video/1</t>
  </si>
  <si>
    <t>https://twitter.com/MCR_XADIS/status/1642739260523413504/photo/1 https://twitter.com/MCR_XADIS/status/1642623394897117187/video/1 https://twitter.com/MCR_XADIS/status/1643680206413078536/photo/1 https://twitter.com/MCR_XADIS/status/1642906519170686977/video/1 https://twitter.com/MCR_XADIS/status/1643826538054336512/video/1 https://twitter.com/MCR_XADIS/status/1643317817964462084/photo/1 https://twitter.com/MCR_XADIS/status/1643464157709074433/video/1 https://twitter.com/MCR_XADIS/status/1642543965168648197/photo/1 https://www.xadis.com.gt/xadis-te-espera-en-thelogisticsworld/</t>
  </si>
  <si>
    <t>https://twitter.com/AmanacOficial/status/1643629580375191553/photo/1 https://expo.thelogisticsworld.com/registro/?utm_source=Social&amp;utm_medium=Redes_c%C3%A1maras&amp;utm_campaign=Post_Camaras_Asoc&amp;utm_term=seguidores&amp;utm_content=Amanac303 https://expo.thelogisticsworld.com/registro/?utm_source=Social&amp;utm_medium=Redes_c%C3%A1maras&amp;utm_campaign=Post_Camaras_Asoc&amp;utm_term=seguidores&amp;utm_content=Amanac54 https://twitter.com/AmanacOficial/status/1642903334771122176/photo/1</t>
  </si>
  <si>
    <t>https://twitter.com/CAAAREM/status/1643341154153267201/video/1 https://expo.thelogisticsworld.com/registro/?utm_source=Social&amp;utm_medium=Redes_c https://twitter.com/CAAAREM/status/1642255511482515462/video/1</t>
  </si>
  <si>
    <t>https://twitter.com/MundoEjecutivo/status/1643750369099644929/photo/1 https://twitter.com/MundoEjecutivo/status/1641938424356810754/video/1 https://twitter.com/MundoEjecutivo/status/1643859447955980288/photo/1</t>
  </si>
  <si>
    <t>https://twitter.com/ConaLog_Mexico/status/1641481813326454785/photo/1 https://expo.thelogisticsworld.com/registro/?utm_source=Social&amp;utm_medium=Redes_c https://twitter.com/ConaLog_Mexico/status/1643677492392206346/photo/1</t>
  </si>
  <si>
    <t>thelogisticsworld cadenadesuministro sustentabilidad innovación transporte emisiones planeaciónestratégica tlwexpo2023</t>
  </si>
  <si>
    <t>cadenadesuministro sustentabilidad transporte planeaciónestratégica innovación emisiones tlwexpo2023 thelogisticsworld</t>
  </si>
  <si>
    <t>thelogisticsworld tlwexpo2023</t>
  </si>
  <si>
    <t>logistics rfid tecnipesa tlwexpo2023</t>
  </si>
  <si>
    <t>xadis thelogisticsworld</t>
  </si>
  <si>
    <t>cadenadesuministro cadenadesuministros thelogisticsworld xadis</t>
  </si>
  <si>
    <t>loci tlwexpo2023 grupoloci</t>
  </si>
  <si>
    <t>cofremex nuestratecnologiasuseguridad cofrimex tlwexpo2023 somosnumerouno</t>
  </si>
  <si>
    <t>intermerk centrocitibanamex tlwexpo2023 expologistica</t>
  </si>
  <si>
    <t>logistica ecommerce desayunoconalog</t>
  </si>
  <si>
    <t>27 thelogisticswd abril carga clave nearshoring nivel automatización servicio asegurar</t>
  </si>
  <si>
    <t>conoce co logística asistir envíos #sustentabilidad nuestra empresas logistics nota</t>
  </si>
  <si>
    <t>logistics thelogisticswd somosindustria crecer talks gratuitas inspírate agenda conoce evento</t>
  </si>
  <si>
    <t>thelogisticswd co regístrate costo agenda gratuita acción experiencia aprovechar descubrirás</t>
  </si>
  <si>
    <t>logistics thelogisticswd crecer talks gratuitas inspírate grupot21 agenda conoce evento</t>
  </si>
  <si>
    <t>agenda conoce logistics thelogisticswd regístrate crecer talks gratuitas inspírate evento</t>
  </si>
  <si>
    <t>carga evento world logistics asistir nota thelogisticswd comercio importante cuenta</t>
  </si>
  <si>
    <t>thelogisticswd canacarmexico logistics crecer talks gratuitas inspírate agenda conoce daimlertruck</t>
  </si>
  <si>
    <t>conoce agenda logistics inspírate thelogisticswd regístrate expo especializado transporte evento</t>
  </si>
  <si>
    <t>invitamos carga comercio thel grande exterior leadglobalgroup méxico exposición logística</t>
  </si>
  <si>
    <t>thelogisticswd exterior carga logistics comercio méxico expo world esperamos regístrate</t>
  </si>
  <si>
    <t>arcos #604 27 gestión thelogisticswd abril méxico #logistics soluciones innovadoras</t>
  </si>
  <si>
    <t>conoce expo especializadas industria agenda logistics centro 26 citibanamex conferencias</t>
  </si>
  <si>
    <t>conoce mcr_xadis ayudar tus empresa soluciones ven #xadis gestión eficiente</t>
  </si>
  <si>
    <t>soluciones tus #xadis conoce 27 gestión abril citibanamex área ayudar</t>
  </si>
  <si>
    <t>pabellón logistics carga thelogisticswd regístrate comercio summit exterior world esperamos</t>
  </si>
  <si>
    <t>logistics edición listos grupo_loci 16 2023 summit estamos casi world</t>
  </si>
  <si>
    <t>edición exterior 2023 citibanamex listos expo world #grupoloci #3801 esperamos</t>
  </si>
  <si>
    <t>logistics thelogisticswd canacarmexico crecer talks gratuitas inspírate agenda conoce evento</t>
  </si>
  <si>
    <t>expo carga world logistics esperamos comercio thelogistics summit exterior pabellón</t>
  </si>
  <si>
    <t>rd ship month ourselves ready row time later thelogisticswd getting</t>
  </si>
  <si>
    <t>ourselves getting row thelogisticswd rd time later ready month ship</t>
  </si>
  <si>
    <t>expo worldi logistics centro 26 citibanamex asistir thelogisticswd summit razones</t>
  </si>
  <si>
    <t>need process nicelabel 27 one thelogisticswd mexico 1900 experts offers</t>
  </si>
  <si>
    <t>expo world logistics centro 26 citibanamex #nuestratecnologiasuseguridad #cofrimex #cofremex summit</t>
  </si>
  <si>
    <t>m2 participación thelogisticswd 32 sector 400 expositores logístico transformará 000</t>
  </si>
  <si>
    <t>invitamos thelogisticswd méxico logística carga conectar centro 26 citibanamex asistir</t>
  </si>
  <si>
    <t>agenda conoce logistics cofoce thelogisticswd regístrate crecer talks gratuitas inspírate</t>
  </si>
  <si>
    <t>mcr_xadis soluciones asiste eficiente gestión tus empresa #xadis re ayudar</t>
  </si>
  <si>
    <t>carga comercio exterior leadglobalgroup invitamos expo world logistics esperamos thelogistics</t>
  </si>
  <si>
    <t>méxico thelogisticswd exterior 27 invitamos abril grande centroamérica citibanamex vuelve</t>
  </si>
  <si>
    <t>expo visítanos world intermerk logistics centro 26 citibanamex ciudad #intermerk</t>
  </si>
  <si>
    <t>exterior carga leadglobalgroup logistics comercio thel invitamos thelogisticswd méxico grande</t>
  </si>
  <si>
    <t>evento world logistics asistir importante cuenta trucker_la razones comenzó logística</t>
  </si>
  <si>
    <t>thelogisticswd agenda conoce plase #logistica #desayunoconalog complejo desafío devoluciones abril</t>
  </si>
  <si>
    <t>carga worldi exterior invitamos asistir citibanamex expo razones 26 logística</t>
  </si>
  <si>
    <t>envíos nuevas mejorar estrategia logística asistir #sustentabilidad nuestra empresas logistics</t>
  </si>
  <si>
    <t>agenda conoce inspírate rqyd6qvimx evento talks gratuitas logistics crecer gratuita</t>
  </si>
  <si>
    <t>logistics crecer talks gratuitas inspírate agenda conoce daimlertruck evento thelogisticswd</t>
  </si>
  <si>
    <t>conoce agenda expo especializado transporte evento world asiste talks capacitación</t>
  </si>
  <si>
    <t>méxico expo world esperamos regístrate costo summit pabellón 27 invitamos</t>
  </si>
  <si>
    <t>recurso thelogisticswd ayudar tus empresa soluciones ven #xadis gestión eficiente</t>
  </si>
  <si>
    <t>tus diferentes ejes asiste prácticos mesas panel temáticos casos 50</t>
  </si>
  <si>
    <t>méxico carga conectar centro 26 citibanamex asistir perfil ciudad alto</t>
  </si>
  <si>
    <t>invitamos expo world logistics esperamos thelogistics thel summit grande pabellón</t>
  </si>
  <si>
    <t>méxico exterior 27 invitamos abril grande centroamérica citibanamex vuelve carga</t>
  </si>
  <si>
    <t>thel invitamos thelogisticswd méxico grande centroamérica agenda inspírate expo world</t>
  </si>
  <si>
    <t>agenda conoce plase #logistica #desayunoconalog complejo desafío devoluciones abril acompáñanos</t>
  </si>
  <si>
    <t>27,abril  clave,encarar  carga,subir  conferencia,automatización  regístrate,costo  asegurar,carga  nivel,servicio  subir,nivel  nearshoring,asegurar  encarar,nearshoring</t>
  </si>
  <si>
    <t>asistir,co  summit,expo  estrategia,logística  nuestra,nota  mejorar,estrategia  nota,colaboración  regístrate,asistir  cadena,suministro  #planeaciónestratégica,#sustentabilidad  innovadores,menores</t>
  </si>
  <si>
    <t>somosindustria,conoce  talks,gratuitas  logistics,talks  agenda,logistics  gratuitas,thelogisticswd  thelogisticswd,inspírate  conoce,agenda  evento,crecer  inspírate,evento</t>
  </si>
  <si>
    <t>costo,co  regístrate,costo  plan,acción  co,2bly4rsnxt  tendencias,puedes  magistral,gratuita  conferencia,magistral  thelogisticswd,presenta  presenta,conferencia  puedes,aprovechar</t>
  </si>
  <si>
    <t>talks,gratuitas  grupot21,conoce  logistics,talks  agenda,logistics  gratuitas,thelogisticswd  thelogisticswd,inspírate  conoce,agenda  evento,crecer  inspírate,evento</t>
  </si>
  <si>
    <t>conoce,agenda  agenda,regístrate  regístrate,costo  talks,gratuitas  crecer,conoce  logistics,talks  agenda,logistics  gratuitas,thelogisticswd  thelogisticswd,inspírate  evento,crecer</t>
  </si>
  <si>
    <t>importante,logística  exterior,carga  evento,importante  asistir,logistics  carga,méxico  centroamérica,thelogisticswd  comenzó,cuenta  antpmexico,lgomezvargas  cuenta,regresiva  razones,asistir</t>
  </si>
  <si>
    <t>thelogisticswd,daimlertruck  canacarmexico,conoce  talks,gratuitas  logistics,talks  agenda,logistics  canacarmexico,thelogisticswd  gratuitas,thelogisticswd  thelogisticswd,inspírate  conoce,agenda  evento,crecer</t>
  </si>
  <si>
    <t>conoce,agenda  agenda,regístrate  expertos,regístrate  world,summit  expo,asiste  especializado,transporte  summit,expo  transporte,inspírate  asiste,thelogisticswd  inspírate,expertos</t>
  </si>
  <si>
    <t>exterior,carga  carga,grande  logística,comercio  leadglobalgroup,invitamos  comercio,exterior  exposición,logística  méxico,centroamérica  centroamérica,thel  grande,méxico  invitamos,exposición</t>
  </si>
  <si>
    <t>exterior,carga  comercio,exterior  esperamos,pabellón  pabellón,comercio  summit,expo  regístrate,costo  carga,thelogisticswd  world,summit  logistics,world  expo,esperamos</t>
  </si>
  <si>
    <t>#tecnipesa,#logistics  stand,#604  innovadoras,soluciones  conoce,innovadoras  méxico,thelogisticswd  estaremos,stand  thelogisticswd,conoce  abril,estaremos  27,abril  cadena,suministro</t>
  </si>
  <si>
    <t>talks,gratuitas  abril,centro  especializadas,diferentes  segmentos,industria  sitio,web  26,27  industria,visita  visita,sitio  logistics,talks  conferencias,especializadas</t>
  </si>
  <si>
    <t>ven,#thelogisticsworld  ayudar,empresa  empresa,soluciones  eficiente,tus  conoce,#xadis  gestión,eficiente  soluciones,gestión  mcr_xadis,ven  #thelogisticsworld,conoce  #xadis,ayudar</t>
  </si>
  <si>
    <t>empresa,soluciones  #xadis,ayudar  ven,#thelogisticsworld  citibanamex,26  conoce,#xadis  tus,problemas  problemas,área  26,27  ayudar,empresa  #thelogisticsworld,conoce</t>
  </si>
  <si>
    <t>exterior,carga  thelogisticswd,regístrate  comercio,exterior  carga,thelogisticswd  summit,expo  esperamos,pabellón  expo,esperamos  world,summit  regístrate,costo  pabellón,comercio</t>
  </si>
  <si>
    <t>estamos,casi  expo,2023  2023,edición  summit,expo  casi,listos  16,esperamos  grupo_loci,estamos  edición,16  listos,logistics  world,summit</t>
  </si>
  <si>
    <t>estamos,casi  listos,logistics  esperamos,nuestro  world,summit  citibanamex,#tlwexpo2023  exterior,auditorio  #3801,pabellón  pabellón,comercio  summit,expo  stand,#3801</t>
  </si>
  <si>
    <t>canacarmexico,conoce  talks,gratuitas  logistics,talks  agenda,logistics  gratuitas,thelogisticswd  thelogisticswd,inspírate  conoce,agenda  evento,crecer  inspírate,evento</t>
  </si>
  <si>
    <t>world,summit  exterior,carga  pabellón,comercio  summit,expo  carga,thelogistics  esperamos,pabellón  leadglobalgroup,logistics  comercio,exterior  expo,esperamos  logistics,world</t>
  </si>
  <si>
    <t>ourselves,thelogisticswd  ready,ship  rd,time  ship,ourselves  thelogisticswd,rd  row,later  getting,ready  later,month  time,row</t>
  </si>
  <si>
    <t>shipzoco,getting  ourselves,thelogisticswd  ready,ship  rd,time  ship,ourselves  thelogisticswd,rd  row,later  getting,ready  later,month  time,row</t>
  </si>
  <si>
    <t>citibanamex,estas  thelogisticswd,logistics  26,27  summit,expo  worldi,summit  27,abril  expo,26  abril,centro  estas,razones  centro,citibanamex</t>
  </si>
  <si>
    <t>1900,make  use,system  experts,located  april,experts  one,easy  booth,1900  labeling,process  discover,loftware  system,#tlwexpo2023  everything,need</t>
  </si>
  <si>
    <t>world,summit  citibanamex,#tlwexpo2023  27,abril  summit,expo  #cofrimex,#somosnumerouno  abril,centro  #tlwexpo2023,#cofremex  centro,citibanamex  #cofremex,#cofrimex  #somosnumerouno,#nuestratecnologiasuseguridad</t>
  </si>
  <si>
    <t>400,expositores  sector,logístico  participación,400  transformará,sector  000,m2  thelogisticswd,transformará  logístico,32  32,000  m2,participación</t>
  </si>
  <si>
    <t>vuelve,26  carga,grande  perfecta,desarrollar  thelogisticswd,vuelve  podrás,conectar  abril,centro  desarrollar,conexiones  conectar,ejecutivos  ciudad,méxico  centroamérica,thelogisticswd</t>
  </si>
  <si>
    <t>conoce,agenda  agenda,regístrate  regístrate,costo  talks,gratuitas  cofoce,conoce  crecer,conoce  logistics,talks  agenda,logistics  gratuitas,thelogisticswd  thelogisticswd,inspírate</t>
  </si>
  <si>
    <t>asiste,#thelogisticsworld  soluciones,gestión  mcr_xadis,asiste  tus,re  ayudar,empresa  empresa,soluciones  conoce,#xadis  #thelogisticsworld,conoce  eficiente,tus  #xadis,ayudar</t>
  </si>
  <si>
    <t>exterior,carga  comercio,exterior  invitamos,exposición  world,summit  pabellón,comercio  leadglobalgroup,invitamos  summit,expo  carga,thelogistics  esperamos,pabellón  grande,méxico</t>
  </si>
  <si>
    <t>carga,grande  vuelve,26  méxico,regístrate  thelogisticswd,vuelve  abril,centro  ciudad,méxico  centroamérica,thelogisticswd  26,27  citibanamex,ciudad  exterior,carga</t>
  </si>
  <si>
    <t>méxico,#tlwexpo2023  #tlwexpo2023,#expologistica  intermerk,participar  enteraste,intermerk  world,summit  27,abril  summit,expo  ciudad,méxico  abril,centro  stand,1616</t>
  </si>
  <si>
    <t>exterior,carga  comercio,exterior  carga,grande  talks,gratuitas  esperamos,pabellón  pabellón,comercio  thelogisticswd,inspírate  gratuitas,thelogisticswd  infotransportes,conoce  leadglobalgroup,invitamos</t>
  </si>
  <si>
    <t>importante,logística  trucker_la,razones  evento,importante  asistir,logistics  comenzó,cuenta  cuenta,regresiva  razones,asistir  2023,comenzó  world,2023  regresiva,evento</t>
  </si>
  <si>
    <t>conoce,agenda  #logistica,acompáñanos  agenda,regístrate  mx,entregaremos  citibanamex,beatriz  conalog,org  26,centro  desafío,#ecommerce  #desayunoconalog,abril  devoluciones,complejo</t>
  </si>
  <si>
    <t>estas,razones  thelogisticswd,27  exterior,carga  worldi,summit  summit,expo  thelogisticswd,conferencia  abril,centro  realizada,exposición  abril,thelogisticswd  servicio,realizada</t>
  </si>
  <si>
    <t>estrategia,logística  mejorar,estrategia  asistir,co  summit,expo  nuestra,nota  nota,colaboración  regístrate,asistir  cadena,suministro  #planeaciónestratégica,#sustentabilidad  innovadores,menores</t>
  </si>
  <si>
    <t>conoce,agenda  talks,gratuitas  thelogisticswd,inspírate  gratuitas,thelogisticswd  logistics,talks  crecer,conoce  inspírate,evento  co,rqyd6qvimx  evento,crecer  agenda,regístrate</t>
  </si>
  <si>
    <t>esperamos,pabellón  pabellón,comercio  summit,expo  regístrate,costo  carga,thelogisticswd  world,summit  logistics,world  expo,esperamos  vuelve,26  carga,grande</t>
  </si>
  <si>
    <t>tus,recurso  ven,#thelogisticsworld  ayudar,empresa  empresa,soluciones  eficiente,tus  conoce,#xadis  gestión,eficiente  soluciones,gestión  mcr_xadis,ven  #thelogisticsworld,conoce</t>
  </si>
  <si>
    <t>50,conferencias  casos,prácticos  asiste,#thelogisticsworld  #xadis,#cadenadesuministro  conoce,soluciones  prácticos,diferentes  costo,mesas  panel,casos  ejes,temáticos  diferentes,ejes</t>
  </si>
  <si>
    <t>invitamos,exposición  world,summit  pabellón,comercio  leadglobalgroup,invitamos  summit,expo  carga,thelogistics  esperamos,pabellón  grande,méxico  méxico,centroamérica  carga,grande</t>
  </si>
  <si>
    <t>carga,grande  talks,gratuitas  esperamos,pabellón  pabellón,comercio  thelogisticswd,inspírate  gratuitas,thelogisticswd  infotransportes,conoce  leadglobalgroup,invitamos  logistics,talks  inspírate,evento</t>
  </si>
  <si>
    <t>234, 64, 64</t>
  </si>
  <si>
    <t>G1: thelogisticswd conoce regístrate logistics agenda costo abril 27 26 summit</t>
  </si>
  <si>
    <t>G2: comercio exterior carga logistics esperamos leadglobalgroup expo summit pabellón world</t>
  </si>
  <si>
    <t>G3: 2023 asistir cuenta world comenzó razones evento regresiva logística importante</t>
  </si>
  <si>
    <t>G4: thelogisticswd logistics inspírate agenda conoce canacarmexico crecer talks gratuitas evento</t>
  </si>
  <si>
    <t>G5: soluciones tus #thelogisticsworld conoce #xadis gestión ayudar eficiente empresa ven</t>
  </si>
  <si>
    <t>G6: edición 2023 listos expo world esperamos 16 estamos summit logistics</t>
  </si>
  <si>
    <t>G7: agenda conoce logistics thelogisticswd crecer talks gratuitas inspírate evento</t>
  </si>
  <si>
    <t>G8: 27 abril citibanamex #tlwexpo2023 expo world 26 summit logistics centro</t>
  </si>
  <si>
    <t>Edge Weight▓1▓4▓0▓True▓Silver▓Red▓▓Edge Weight▓1▓4▓0▓3▓10▓False▓Edge Weight▓1▓4▓0▓35▓12▓False▓▓0▓0▓0▓True▓Black▓Black▓▓In-Degree▓0▓3▓0▓100▓800▓False▓▓0▓0▓0▓0▓0▓False▓▓0▓0▓0▓0▓0▓False▓▓0▓0▓0▓0▓0▓False</t>
  </si>
  <si>
    <t>GraphSource░TwitterSearch2▓GraphTerm░#TheLogisticsWorld OR #TLWEXPO2023 OR @thelogisticswd▓ImportDescription░The graph represents a network of 48 Twitter users whose recent tweets contained "#TheLogisticsWorld OR #TLWEXPO2023 OR @thelogisticswd", or who were replied to, mentioned, retweeted or quoted in those tweets, taken from a data set limited to a maximum of 20,000 tweets, tweeted between 30/03/23 10:22:01 AM and 06/04/23 10:22:01 AM.  The network was obtained from Twitter on Thursday, 06 April 2023 at 08:08 UTC.
The tweets in the network were tweeted over the 6-day, 14-hour, 24-minute period from Thursday, 30 March 2023 at 16:40 UTC to Thursday, 06 April 2023 at 07:04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above.▓ImportSuggestedTitle░#TheLogisticsWorld OR #TLWEXPO2023 OR @thelogisticswd Twitter NodeXL SNA Map and Report for Thursday, 06 April 2023 at 08:08 UTC▓ImportSuggestedFileNameNoExtension░2023-04-06 08-08-28 NodeXL Twitter Search #TheLogisticsWorld OR #TLWEXPO2023 OR @thelogisticswd▓GroupingDescription░The graph's vertices were grouped by cluster using the Clauset-Newman-Moore cluster algorithm.▓LayoutAlgorithm░The graph was laid out using the Harel-Koren Fast Multiscale layout algorithm.▓GraphDirectedness░The graph is directed.</t>
  </si>
  <si>
    <t>#TheLogisticsWorld OR #TLWEXPO2023 OR @thelogisticswd</t>
  </si>
  <si>
    <t>The graph represents a network of 48 Twitter users whose recent tweets contained "#TheLogisticsWorld OR #TLWEXPO2023 OR @thelogisticswd", or who were replied to, mentioned, retweeted or quoted in those tweets, taken from a data set limited to a maximum of 20,000 tweets, tweeted between 30/03/23 10:22:01 AM and 06/04/23 10:22:01 AM.  The network was obtained from Twitter on Thursday, 06 April 2023 at 08:08 UTC.
The tweets in the network were tweeted over the 6-day, 14-hour, 24-minute period from Thursday, 30 March 2023 at 16:40 UTC to Thursday, 06 April 2023 at 07:04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</si>
  <si>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https://nodexlgraphgallery.org/Pages/Graph.aspx?graphID=291871</t>
  </si>
  <si>
    <t>https://nodexlgraphgallery.org/Images/Image.ashx?graphID=291871&amp;type=f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</si>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</sst>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8"/>
      <tableStyleElement type="headerRow" dxfId="517"/>
    </tableStyle>
    <tableStyle name="NodeXL Table" pivot="0" count="1">
      <tableStyleElement type="headerRow" dxfId="5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915789"/>
        <c:axId val="14697782"/>
      </c:barChart>
      <c:catAx>
        <c:axId val="389157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697782"/>
        <c:crosses val="autoZero"/>
        <c:auto val="1"/>
        <c:lblOffset val="100"/>
        <c:noMultiLvlLbl val="0"/>
      </c:catAx>
      <c:valAx>
        <c:axId val="1469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57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#TheLogisticsWorld OR #TLWEXPO2023 OR @thelogisticswd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49"/>
                <c:pt idx="0">
                  <c:v>4 PM
30-Mar
Mar
2023</c:v>
                </c:pt>
                <c:pt idx="1">
                  <c:v>5 PM</c:v>
                </c:pt>
                <c:pt idx="2">
                  <c:v>6 PM</c:v>
                </c:pt>
                <c:pt idx="3">
                  <c:v>8 PM</c:v>
                </c:pt>
                <c:pt idx="4">
                  <c:v>9 PM</c:v>
                </c:pt>
                <c:pt idx="5">
                  <c:v>10 PM</c:v>
                </c:pt>
                <c:pt idx="6">
                  <c:v>11 PM</c:v>
                </c:pt>
                <c:pt idx="7">
                  <c:v>12 AM
31-Mar</c:v>
                </c:pt>
                <c:pt idx="8">
                  <c:v>1 AM</c:v>
                </c:pt>
                <c:pt idx="9">
                  <c:v>5 AM</c:v>
                </c:pt>
                <c:pt idx="10">
                  <c:v>4 PM</c:v>
                </c:pt>
                <c:pt idx="11">
                  <c:v>5 PM</c:v>
                </c:pt>
                <c:pt idx="12">
                  <c:v>6 PM</c:v>
                </c:pt>
                <c:pt idx="13">
                  <c:v>8 PM</c:v>
                </c:pt>
                <c:pt idx="14">
                  <c:v>11 PM</c:v>
                </c:pt>
                <c:pt idx="15">
                  <c:v>8 PM
01-Apr
Apr</c:v>
                </c:pt>
                <c:pt idx="16">
                  <c:v>3 PM
02-Apr</c:v>
                </c:pt>
                <c:pt idx="17">
                  <c:v>8 PM</c:v>
                </c:pt>
                <c:pt idx="18">
                  <c:v>11 PM</c:v>
                </c:pt>
                <c:pt idx="19">
                  <c:v>4 AM
03-Apr</c:v>
                </c:pt>
                <c:pt idx="20">
                  <c:v>10 AM</c:v>
                </c:pt>
                <c:pt idx="21">
                  <c:v>2 PM</c:v>
                </c:pt>
                <c:pt idx="22">
                  <c:v>3 PM</c:v>
                </c:pt>
                <c:pt idx="23">
                  <c:v>4 PM</c:v>
                </c:pt>
                <c:pt idx="24">
                  <c:v>5 PM</c:v>
                </c:pt>
                <c:pt idx="25">
                  <c:v>7 PM</c:v>
                </c:pt>
                <c:pt idx="26">
                  <c:v>8 PM</c:v>
                </c:pt>
                <c:pt idx="27">
                  <c:v>10 PM</c:v>
                </c:pt>
                <c:pt idx="28">
                  <c:v>1 AM
04-Apr</c:v>
                </c:pt>
                <c:pt idx="29">
                  <c:v>2 PM</c:v>
                </c:pt>
                <c:pt idx="30">
                  <c:v>3 PM</c:v>
                </c:pt>
                <c:pt idx="31">
                  <c:v>6 PM</c:v>
                </c:pt>
                <c:pt idx="32">
                  <c:v>7 PM</c:v>
                </c:pt>
                <c:pt idx="33">
                  <c:v>8 PM</c:v>
                </c:pt>
                <c:pt idx="34">
                  <c:v>9 PM</c:v>
                </c:pt>
                <c:pt idx="35">
                  <c:v>4 AM
05-Apr</c:v>
                </c:pt>
                <c:pt idx="36">
                  <c:v>1 PM</c:v>
                </c:pt>
                <c:pt idx="37">
                  <c:v>3 PM</c:v>
                </c:pt>
                <c:pt idx="38">
                  <c:v>5 PM</c:v>
                </c:pt>
                <c:pt idx="39">
                  <c:v>6 PM</c:v>
                </c:pt>
                <c:pt idx="40">
                  <c:v>7 PM</c:v>
                </c:pt>
                <c:pt idx="41">
                  <c:v>8 PM</c:v>
                </c:pt>
                <c:pt idx="42">
                  <c:v>9 PM</c:v>
                </c:pt>
                <c:pt idx="43">
                  <c:v>10 PM</c:v>
                </c:pt>
                <c:pt idx="44">
                  <c:v>11 PM</c:v>
                </c:pt>
                <c:pt idx="45">
                  <c:v>2 AM
06-Apr</c:v>
                </c:pt>
                <c:pt idx="46">
                  <c:v>4 AM</c:v>
                </c:pt>
                <c:pt idx="47">
                  <c:v>6 AM</c:v>
                </c:pt>
                <c:pt idx="48">
                  <c:v>7 AM</c:v>
                </c:pt>
              </c:strCache>
            </c:strRef>
          </c:cat>
          <c:val>
            <c:numRef>
              <c:f>'Time Series'!$B$26:$B$86</c:f>
              <c:numCache>
                <c:formatCode>General</c:formatCode>
                <c:ptCount val="49"/>
                <c:pt idx="0">
                  <c:v>3</c:v>
                </c:pt>
                <c:pt idx="1">
                  <c:v>2</c:v>
                </c:pt>
                <c:pt idx="2">
                  <c:v>1</c:v>
                </c:pt>
                <c:pt idx="3">
                  <c:v>6</c:v>
                </c:pt>
                <c:pt idx="4">
                  <c:v>13</c:v>
                </c:pt>
                <c:pt idx="5">
                  <c:v>1</c:v>
                </c:pt>
                <c:pt idx="6">
                  <c:v>6</c:v>
                </c:pt>
                <c:pt idx="7">
                  <c:v>2</c:v>
                </c:pt>
                <c:pt idx="8">
                  <c:v>1</c:v>
                </c:pt>
                <c:pt idx="9">
                  <c:v>7</c:v>
                </c:pt>
                <c:pt idx="10">
                  <c:v>1</c:v>
                </c:pt>
                <c:pt idx="11">
                  <c:v>2</c:v>
                </c:pt>
                <c:pt idx="12">
                  <c:v>2</c:v>
                </c:pt>
                <c:pt idx="13">
                  <c:v>1</c:v>
                </c:pt>
                <c:pt idx="14">
                  <c:v>1</c:v>
                </c:pt>
                <c:pt idx="15">
                  <c:v>1</c:v>
                </c:pt>
                <c:pt idx="16">
                  <c:v>1</c:v>
                </c:pt>
                <c:pt idx="17">
                  <c:v>1</c:v>
                </c:pt>
                <c:pt idx="18">
                  <c:v>4</c:v>
                </c:pt>
                <c:pt idx="19">
                  <c:v>3</c:v>
                </c:pt>
                <c:pt idx="20">
                  <c:v>1</c:v>
                </c:pt>
                <c:pt idx="21">
                  <c:v>1</c:v>
                </c:pt>
                <c:pt idx="22">
                  <c:v>1</c:v>
                </c:pt>
                <c:pt idx="23">
                  <c:v>1</c:v>
                </c:pt>
                <c:pt idx="24">
                  <c:v>4</c:v>
                </c:pt>
                <c:pt idx="25">
                  <c:v>1</c:v>
                </c:pt>
                <c:pt idx="26">
                  <c:v>4</c:v>
                </c:pt>
                <c:pt idx="27">
                  <c:v>1</c:v>
                </c:pt>
                <c:pt idx="28">
                  <c:v>2</c:v>
                </c:pt>
                <c:pt idx="29">
                  <c:v>2</c:v>
                </c:pt>
                <c:pt idx="30">
                  <c:v>1</c:v>
                </c:pt>
                <c:pt idx="31">
                  <c:v>1</c:v>
                </c:pt>
                <c:pt idx="32">
                  <c:v>1</c:v>
                </c:pt>
                <c:pt idx="33">
                  <c:v>1</c:v>
                </c:pt>
                <c:pt idx="34">
                  <c:v>4</c:v>
                </c:pt>
                <c:pt idx="35">
                  <c:v>1</c:v>
                </c:pt>
                <c:pt idx="36">
                  <c:v>1</c:v>
                </c:pt>
                <c:pt idx="37">
                  <c:v>1</c:v>
                </c:pt>
                <c:pt idx="38">
                  <c:v>3</c:v>
                </c:pt>
                <c:pt idx="39">
                  <c:v>2</c:v>
                </c:pt>
                <c:pt idx="40">
                  <c:v>3</c:v>
                </c:pt>
                <c:pt idx="41">
                  <c:v>8</c:v>
                </c:pt>
                <c:pt idx="42">
                  <c:v>6</c:v>
                </c:pt>
                <c:pt idx="43">
                  <c:v>7</c:v>
                </c:pt>
                <c:pt idx="44">
                  <c:v>3</c:v>
                </c:pt>
                <c:pt idx="45">
                  <c:v>2</c:v>
                </c:pt>
                <c:pt idx="46">
                  <c:v>1</c:v>
                </c:pt>
                <c:pt idx="47">
                  <c:v>2</c:v>
                </c:pt>
                <c:pt idx="48">
                  <c:v>2</c:v>
                </c:pt>
              </c:numCache>
            </c:numRef>
          </c:val>
        </c:ser>
        <c:axId val="21732407"/>
        <c:axId val="61373936"/>
      </c:barChart>
      <c:catAx>
        <c:axId val="21732407"/>
        <c:scaling>
          <c:orientation val="minMax"/>
        </c:scaling>
        <c:axPos val="b"/>
        <c:delete val="0"/>
        <c:numFmt formatCode="General" sourceLinked="1"/>
        <c:majorTickMark val="out"/>
        <c:minorTickMark val="none"/>
        <c:tickLblPos val="nextTo"/>
        <c:crossAx val="61373936"/>
        <c:crosses val="autoZero"/>
        <c:auto val="1"/>
        <c:lblOffset val="100"/>
        <c:noMultiLvlLbl val="0"/>
      </c:catAx>
      <c:valAx>
        <c:axId val="61373936"/>
        <c:scaling>
          <c:orientation val="minMax"/>
        </c:scaling>
        <c:axPos val="l"/>
        <c:majorGridlines/>
        <c:delete val="0"/>
        <c:numFmt formatCode="General" sourceLinked="1"/>
        <c:majorTickMark val="out"/>
        <c:minorTickMark val="none"/>
        <c:tickLblPos val="nextTo"/>
        <c:crossAx val="217324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171175"/>
        <c:axId val="49669664"/>
      </c:barChart>
      <c:catAx>
        <c:axId val="651711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669664"/>
        <c:crosses val="autoZero"/>
        <c:auto val="1"/>
        <c:lblOffset val="100"/>
        <c:noMultiLvlLbl val="0"/>
      </c:catAx>
      <c:valAx>
        <c:axId val="49669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711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373793"/>
        <c:axId val="63819818"/>
      </c:barChart>
      <c:catAx>
        <c:axId val="443737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819818"/>
        <c:crosses val="autoZero"/>
        <c:auto val="1"/>
        <c:lblOffset val="100"/>
        <c:noMultiLvlLbl val="0"/>
      </c:catAx>
      <c:valAx>
        <c:axId val="6381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379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507451"/>
        <c:axId val="2022740"/>
      </c:barChart>
      <c:catAx>
        <c:axId val="375074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22740"/>
        <c:crosses val="autoZero"/>
        <c:auto val="1"/>
        <c:lblOffset val="100"/>
        <c:noMultiLvlLbl val="0"/>
      </c:catAx>
      <c:valAx>
        <c:axId val="2022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745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204661"/>
        <c:axId val="29624222"/>
      </c:barChart>
      <c:catAx>
        <c:axId val="182046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624222"/>
        <c:crosses val="autoZero"/>
        <c:auto val="1"/>
        <c:lblOffset val="100"/>
        <c:noMultiLvlLbl val="0"/>
      </c:catAx>
      <c:valAx>
        <c:axId val="29624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46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291407"/>
        <c:axId val="50751752"/>
      </c:barChart>
      <c:catAx>
        <c:axId val="652914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751752"/>
        <c:crosses val="autoZero"/>
        <c:auto val="1"/>
        <c:lblOffset val="100"/>
        <c:noMultiLvlLbl val="0"/>
      </c:catAx>
      <c:valAx>
        <c:axId val="50751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14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112585"/>
        <c:axId val="17251218"/>
      </c:barChart>
      <c:catAx>
        <c:axId val="541125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251218"/>
        <c:crosses val="autoZero"/>
        <c:auto val="1"/>
        <c:lblOffset val="100"/>
        <c:noMultiLvlLbl val="0"/>
      </c:catAx>
      <c:valAx>
        <c:axId val="17251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25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043235"/>
        <c:axId val="55171388"/>
      </c:barChart>
      <c:catAx>
        <c:axId val="210432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171388"/>
        <c:crosses val="autoZero"/>
        <c:auto val="1"/>
        <c:lblOffset val="100"/>
        <c:noMultiLvlLbl val="0"/>
      </c:catAx>
      <c:valAx>
        <c:axId val="55171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32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780445"/>
        <c:axId val="39697414"/>
      </c:barChart>
      <c:catAx>
        <c:axId val="26780445"/>
        <c:scaling>
          <c:orientation val="minMax"/>
        </c:scaling>
        <c:axPos val="b"/>
        <c:delete val="1"/>
        <c:majorTickMark val="out"/>
        <c:minorTickMark val="none"/>
        <c:tickLblPos val="none"/>
        <c:crossAx val="39697414"/>
        <c:crosses val="autoZero"/>
        <c:auto val="1"/>
        <c:lblOffset val="100"/>
        <c:noMultiLvlLbl val="0"/>
      </c:catAx>
      <c:valAx>
        <c:axId val="39697414"/>
        <c:scaling>
          <c:orientation val="minMax"/>
        </c:scaling>
        <c:axPos val="l"/>
        <c:delete val="1"/>
        <c:majorTickMark val="out"/>
        <c:minorTickMark val="none"/>
        <c:tickLblPos val="none"/>
        <c:crossAx val="267804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User" refreshedVersion="8">
  <cacheSource type="worksheet">
    <worksheetSource ref="A2:CD129"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MentionsInRetweet"/>
        <s v="Retweet"/>
        <s v="MentionsInReplyTo"/>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5">
        <m/>
        <s v="rfid tlwexpo2023 tecnipesa logistics"/>
        <s v="thelogisticsworld xadis"/>
        <s v="thelogisticsworld"/>
        <s v="tlwexpo2023"/>
        <s v="tlwexpo2023 cofremex cofrimex somosnumerouno nuestratecnologiasuseguridad"/>
        <s v="tlwexpo2023 thelogisticsworld"/>
        <s v="thelogisticsworld xadis cadenadesuministros"/>
        <s v="thelogisticsworld xadis cadenadesuministro"/>
        <s v="tlwexpo2023 grupoloci loci"/>
        <s v="tlwexpo2023 expologistica centrocitibanamex intermerk"/>
        <s v="thelogisticsworld planeaciónestratégica sustentabilidad cadenadesuministro"/>
        <s v="thelogisticsworld transporte emisiones sustentabilidad"/>
        <s v="thelogisticsworld innovación cadenadesuministro"/>
        <s v="ecommerce logistica desayunoconalog"/>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1">
        <d v="2023-03-30T16:40:18.000"/>
        <d v="2023-04-04T01:25:58.000"/>
        <d v="2023-03-31T20:45:19.000"/>
        <d v="2023-03-30T21:23:59.000"/>
        <d v="2023-03-30T20:26:24.000"/>
        <d v="2023-04-05T17:58:43.000"/>
        <d v="2023-03-31T05:21:23.000"/>
        <d v="2023-03-31T05:10:11.000"/>
        <d v="2023-03-31T00:10:54.000"/>
        <d v="2023-04-04T15:05:32.000"/>
        <d v="2023-03-30T17:59:26.000"/>
        <d v="2023-04-02T23:49:16.000"/>
        <d v="2023-03-31T18:57:00.000"/>
        <d v="2023-04-02T23:48:16.000"/>
        <d v="2023-04-04T21:23:04.000"/>
        <d v="2023-04-04T21:22:03.000"/>
        <d v="2023-04-06T07:04:32.000"/>
        <d v="2023-03-30T23:36:55.000"/>
        <d v="2023-04-03T17:00:56.000"/>
        <d v="2023-04-05T19:41:10.000"/>
        <d v="2023-03-30T20:24:45.000"/>
        <d v="2023-04-05T20:56:14.000"/>
        <d v="2023-03-30T21:12:31.000"/>
        <d v="2023-04-05T20:32:20.000"/>
        <d v="2023-04-03T16:38:58.000"/>
        <d v="2023-04-03T17:04:50.000"/>
        <d v="2023-04-03T19:33:46.000"/>
        <d v="2023-04-05T22:17:03.000"/>
        <d v="2023-04-04T14:38:43.000"/>
        <d v="2023-04-03T10:01:24.000"/>
        <d v="2023-04-05T20:34:03.000"/>
        <d v="2023-04-03T20:00:55.000"/>
        <d v="2023-04-03T14:54:13.000"/>
        <d v="2023-04-05T15:00:03.000"/>
        <d v="2023-03-31T16:28:25.000"/>
        <d v="2023-03-31T01:37:00.000"/>
        <d v="2023-04-01T20:00:00.000"/>
        <d v="2023-04-04T19:53:57.000"/>
        <d v="2023-04-05T21:05:30.000"/>
        <d v="2023-03-30T17:24:48.000"/>
        <d v="2023-04-03T04:02:14.000"/>
        <d v="2023-04-02T20:21:50.000"/>
        <d v="2023-04-02T15:06:12.000"/>
        <d v="2023-04-04T18:21:13.000"/>
        <d v="2023-04-05T04:02:43.000"/>
        <d v="2023-04-06T04:02:42.000"/>
        <d v="2023-04-05T18:21:13.000"/>
        <d v="2023-04-03T15:06:52.000"/>
        <d v="2023-04-03T04:55:01.000"/>
        <d v="2023-03-30T23:34:52.000"/>
        <d v="2023-04-05T20:30:56.000"/>
        <d v="2023-04-05T19:21:13.000"/>
        <d v="2023-03-30T16:44:18.000"/>
        <d v="2023-03-31T23:00:00.000"/>
        <d v="2023-04-05T23:00:02.000"/>
        <d v="2023-04-06T06:13:28.000"/>
        <d v="2023-03-31T17:30:00.000"/>
        <d v="2023-03-30T21:45:56.000"/>
        <d v="2023-03-30T20:21:00.000"/>
        <d v="2023-03-30T22:40:18.000"/>
        <d v="2023-04-05T20:26:08.000"/>
        <d v="2023-04-05T22:15:43.000"/>
        <d v="2023-03-30T23:58:11.000"/>
        <d v="2023-04-05T21:13:17.000"/>
        <d v="2023-04-05T22:40:44.000"/>
        <d v="2023-04-05T21:44:08.000"/>
        <d v="2023-04-05T23:36:16.000"/>
        <d v="2023-04-05T23:38:20.000"/>
        <d v="2023-03-30T21:13:11.000"/>
        <d v="2023-03-30T21:16:52.000"/>
        <d v="2023-04-06T02:47:57.000"/>
        <d v="2023-04-05T21:13:49.000"/>
        <d v="2023-04-04T20:53:09.000"/>
        <d v="2023-03-30T20:12:39.000"/>
        <d v="2023-03-30T18:34:30.000"/>
        <d v="2023-03-31T17:07:59.000"/>
        <d v="2023-04-03T20:50:52.000"/>
        <d v="2023-04-05T13:40:00.000"/>
        <d v="2023-04-03T22:23:37.000"/>
        <d v="2023-03-30T16:45:36.000"/>
        <d v="2023-04-05T18:10:26.000"/>
      </sharedItems>
      <fieldGroup par="84" base="32">
        <rangePr groupBy="hours" autoEnd="1" autoStart="1" startDate="2023-03-30T16:40:18.000" endDate="2023-04-06T07:04:32.000"/>
        <groupItems count="26">
          <s v="&lt;30/03/23"/>
          <s v="12 AM"/>
          <s v="1 AM"/>
          <s v="2 AM"/>
          <s v="3 AM"/>
          <s v="4 AM"/>
          <s v="5 AM"/>
          <s v="6 AM"/>
          <s v="7 AM"/>
          <s v="8 AM"/>
          <s v="9 AM"/>
          <s v="10 AM"/>
          <s v="11 AM"/>
          <s v="12 PM"/>
          <s v="1 PM"/>
          <s v="2 PM"/>
          <s v="3 PM"/>
          <s v="4 PM"/>
          <s v="5 PM"/>
          <s v="6 PM"/>
          <s v="7 PM"/>
          <s v="8 PM"/>
          <s v="9 PM"/>
          <s v="10 PM"/>
          <s v="11 PM"/>
          <s v="&gt;06/04/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32">
        <rangePr groupBy="days" autoEnd="1" autoStart="1" startDate="2023-03-30T16:40:18.000" endDate="2023-04-06T07:04:32.000"/>
        <groupItems count="368">
          <s v="&lt;30/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6/04/23"/>
        </groupItems>
      </fieldGroup>
    </cacheField>
    <cacheField name="Meses" databaseField="0">
      <sharedItems containsMixedTypes="0" count="0"/>
      <fieldGroup base="32">
        <rangePr groupBy="months" autoEnd="1" autoStart="1" startDate="2023-03-30T16:40:18.000" endDate="2023-04-06T07:04:32.000"/>
        <groupItems count="14">
          <s v="&lt;30/03/23"/>
          <s v="Jan"/>
          <s v="Feb"/>
          <s v="Mar"/>
          <s v="Apr"/>
          <s v="May"/>
          <s v="Jun"/>
          <s v="Jul"/>
          <s v="Aug"/>
          <s v="Sep"/>
          <s v="Oct"/>
          <s v="Nov"/>
          <s v="Dec"/>
          <s v="&gt;06/04/23"/>
        </groupItems>
      </fieldGroup>
    </cacheField>
    <cacheField name="Años" databaseField="0">
      <sharedItems containsMixedTypes="0" count="0"/>
      <fieldGroup base="32">
        <rangePr groupBy="years" autoEnd="1" autoStart="1" startDate="2023-03-30T16:40:18.000" endDate="2023-04-06T07:04:32.000"/>
        <groupItems count="3">
          <s v="&lt;30/03/23"/>
          <s v="2023"/>
          <s v="&gt;06/04/23"/>
        </groupItems>
      </fieldGroup>
    </cacheField>
  </cacheFields>
  <extLst>
    <ext xmlns:x14="http://schemas.microsoft.com/office/spreadsheetml/2009/9/main" uri="{725AE2AE-9491-48be-B2B4-4EB974FC3084}">
      <x14:pivotCacheDefinition pivotCacheId="725181039"/>
    </ext>
  </extLst>
</pivotCacheDefinition>
</file>

<file path=xl/pivotCache/pivotCacheRecords1.xml><?xml version="1.0" encoding="utf-8"?>
<pivotCacheRecords xmlns="http://schemas.openxmlformats.org/spreadsheetml/2006/main" xmlns:r="http://schemas.openxmlformats.org/officeDocument/2006/relationships" count="127">
  <r>
    <s v="satlocklatam"/>
    <s v="thelogisticswd"/>
    <m/>
    <m/>
    <m/>
    <m/>
    <m/>
    <m/>
    <m/>
    <m/>
    <s v="No"/>
    <n v="3"/>
    <m/>
    <m/>
    <x v="0"/>
    <d v="2023-03-30T16:40:18.000"/>
    <s v="Los invitamos a nuestra conferencia &quot;Automatización, clave para encarar el nearshoring, asegurar la carga y subir el nivel de servicio&quot;, realizada en la exposición de Logística, Comercio Exterior y Carga @thelogisticswd _x000a_🗓27 abril_x000a_👉 Regístrate sin costo: https://t.co/gB9fWMWiOX"/>
    <n v="0"/>
    <n v="0"/>
    <n v="0"/>
    <n v="0"/>
    <n v="23"/>
    <x v="0"/>
    <s v="https://expo.thelogisticsworld.com/registro/?utm_source=Web&amp;utm_medium=Expo_Web_Conferencias&amp;utm_campaign=Boton_Registrate_Conferencias&amp;utm_term=Universo&amp;utm_content=TLW_Summit_Expo_Registro"/>
    <s v="thelogisticsworld.com"/>
    <s v="thelogisticswd"/>
    <m/>
    <m/>
    <m/>
    <m/>
    <s v="es"/>
    <s v="https://twitter.com/satlocklatam/status/1641480478774419457"/>
    <x v="0"/>
    <d v="2023-03-30T00:00:00.000"/>
    <s v="16:40:18"/>
    <s v="everyone"/>
    <s v="other:logística  other:comercio exterior"/>
    <m/>
    <b v="0"/>
    <m/>
    <m/>
    <m/>
    <m/>
    <m/>
    <m/>
    <m/>
    <m/>
    <m/>
    <m/>
    <m/>
    <m/>
    <m/>
    <m/>
    <m/>
    <m/>
    <s v="https://pbs.twimg.com/profile_images/1456262976298622990/KgQbKSI9_normal.jpg"/>
    <s v="1641480478774419457"/>
    <s v="1641480478774419457"/>
    <m/>
    <s v=""/>
    <s v=""/>
    <s v=""/>
    <s v="1641480478774419457"/>
    <n v="2791856715"/>
    <m/>
    <m/>
    <m/>
    <m/>
    <m/>
    <m/>
    <n v="2"/>
    <s v="1"/>
    <s v="1"/>
    <n v="0"/>
    <n v="0"/>
    <n v="0"/>
    <n v="0"/>
    <n v="0"/>
    <n v="0"/>
    <n v="23"/>
    <n v="63.888888888888886"/>
    <n v="36"/>
  </r>
  <r>
    <s v="satlocklatam"/>
    <s v="thelogisticswd"/>
    <m/>
    <m/>
    <m/>
    <m/>
    <m/>
    <m/>
    <m/>
    <m/>
    <s v="No"/>
    <n v="4"/>
    <m/>
    <m/>
    <x v="1"/>
    <d v="2023-04-04T01:25:58.000"/>
    <s v="RT @thelogisticswd: 🔵THE LOGISTICS WORLDI SUMMIT &amp;amp; EXPO_x000a_ 📆26 y 27 de abril, Centro Citibanamex.  _x000a__x000a_📢 Estas son las 5 razones para asistir.…"/>
    <n v="2"/>
    <n v="0"/>
    <n v="0"/>
    <n v="0"/>
    <n v="0"/>
    <x v="0"/>
    <m/>
    <m/>
    <s v="thelogisticswd"/>
    <m/>
    <m/>
    <m/>
    <m/>
    <s v="es"/>
    <s v="https://twitter.com/satlocklatam/status/1643062320182984704"/>
    <x v="1"/>
    <d v="2023-04-04T00:00:00.000"/>
    <s v="01:25:58"/>
    <s v="everyone"/>
    <s v="organization:logistics  place:citibanamex"/>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Domain name:Unified Twitter Taxonomy description:A taxonomy of user interests.  entity:Business &amp; finance   Domain name:Unified Twitter Taxonomy description:A taxonomy of user interests.  entity:Logistics "/>
    <b v="0"/>
    <m/>
    <m/>
    <m/>
    <m/>
    <m/>
    <m/>
    <m/>
    <m/>
    <m/>
    <m/>
    <m/>
    <m/>
    <m/>
    <m/>
    <m/>
    <m/>
    <s v="https://pbs.twimg.com/profile_images/1456262976298622990/KgQbKSI9_normal.jpg"/>
    <s v="1643062320182984704"/>
    <s v="1643062320182984704"/>
    <m/>
    <s v=""/>
    <s v=""/>
    <s v="1643016428814057474"/>
    <s v="1643016428814057474"/>
    <n v="2791856715"/>
    <m/>
    <m/>
    <m/>
    <m/>
    <m/>
    <m/>
    <n v="1"/>
    <s v="1"/>
    <s v="1"/>
    <m/>
    <m/>
    <m/>
    <m/>
    <m/>
    <m/>
    <m/>
    <m/>
    <m/>
  </r>
  <r>
    <s v="satlocklatam"/>
    <s v="thelogisticswd"/>
    <m/>
    <m/>
    <m/>
    <m/>
    <m/>
    <m/>
    <m/>
    <m/>
    <s v="No"/>
    <n v="5"/>
    <m/>
    <m/>
    <x v="2"/>
    <d v="2023-04-04T01:25:58.000"/>
    <s v="RT @thelogisticswd: 🔵THE LOGISTICS WORLDI SUMMIT &amp;amp; EXPO_x000a_ 📆26 y 27 de abril, Centro Citibanamex.  _x000a__x000a_📢 Estas son las 5 razones para asistir.…"/>
    <n v="2"/>
    <n v="0"/>
    <n v="0"/>
    <n v="0"/>
    <n v="0"/>
    <x v="0"/>
    <m/>
    <m/>
    <s v="thelogisticswd"/>
    <m/>
    <m/>
    <m/>
    <m/>
    <s v="es"/>
    <s v="https://twitter.com/satlocklatam/status/1643062320182984704"/>
    <x v="1"/>
    <d v="2023-04-04T00:00:00.000"/>
    <s v="01:25:58"/>
    <s v="everyone"/>
    <s v="organization:logistics  place:citibanamex"/>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Domain name:Unified Twitter Taxonomy description:A taxonomy of user interests.  entity:Business &amp; finance   Domain name:Unified Twitter Taxonomy description:A taxonomy of user interests.  entity:Logistics "/>
    <b v="0"/>
    <m/>
    <m/>
    <m/>
    <m/>
    <m/>
    <m/>
    <m/>
    <m/>
    <m/>
    <m/>
    <m/>
    <m/>
    <m/>
    <m/>
    <m/>
    <m/>
    <s v="https://pbs.twimg.com/profile_images/1456262976298622990/KgQbKSI9_normal.jpg"/>
    <s v="1643062320182984704"/>
    <s v="1643062320182984704"/>
    <m/>
    <s v=""/>
    <s v=""/>
    <s v="1643016428814057474"/>
    <s v="1643016428814057474"/>
    <n v="2791856715"/>
    <m/>
    <m/>
    <m/>
    <m/>
    <m/>
    <m/>
    <n v="1"/>
    <s v="1"/>
    <s v="1"/>
    <n v="0"/>
    <n v="0"/>
    <n v="0"/>
    <n v="0"/>
    <n v="0"/>
    <n v="0"/>
    <n v="13"/>
    <n v="59.09090909090909"/>
    <n v="22"/>
  </r>
  <r>
    <s v="satlocklatam"/>
    <s v="thelogisticswd"/>
    <m/>
    <m/>
    <m/>
    <m/>
    <m/>
    <m/>
    <m/>
    <m/>
    <s v="No"/>
    <n v="6"/>
    <m/>
    <m/>
    <x v="0"/>
    <d v="2023-03-31T20:45:19.000"/>
    <s v="¡Nos vemos el 27 de abril en @thelogisticswd !_x000a_Conferencia &quot;Automatización, clave para encarar el nearshoring, asegurar la carga y subir el nivel de servicio&quot;_x000a_ Regístrate sin costo: https://t.co/gB9fWMWiOX https://t.co/pas1aP1AyL"/>
    <n v="0"/>
    <n v="1"/>
    <n v="0"/>
    <n v="0"/>
    <n v="21"/>
    <x v="0"/>
    <s v="https://expo.thelogisticsworld.com/registro/?utm_source=Web&amp;utm_medium=Expo_Web_Conferencias&amp;utm_campaign=Boton_Registrate_Conferencias&amp;utm_term=Universo&amp;utm_content=TLW_Summit_Expo_Registro https://twitter.com/SatlockLatam/status/1641904529204551683/video/1"/>
    <s v="thelogisticsworld.com twitter.com"/>
    <s v="thelogisticswd"/>
    <m/>
    <s v="https://pbs.twimg.com/ext_tw_video_thumb/1641904056669970432/pu/img/-AySdECqzRhVnL0v.jpg"/>
    <s v="video"/>
    <m/>
    <s v="es"/>
    <s v="https://twitter.com/satlocklatam/status/1641904529204551683"/>
    <x v="2"/>
    <d v="2023-03-31T00:00:00.000"/>
    <s v="20:45:19"/>
    <s v="everyone"/>
    <s v="other:nearshoring"/>
    <m/>
    <b v="0"/>
    <m/>
    <m/>
    <m/>
    <m/>
    <m/>
    <m/>
    <m/>
    <m/>
    <m/>
    <s v="7_1641904056669970432"/>
    <n v="34965"/>
    <n v="270"/>
    <n v="480"/>
    <n v="8"/>
    <m/>
    <m/>
    <s v="https://pbs.twimg.com/ext_tw_video_thumb/1641904056669970432/pu/img/-AySdECqzRhVnL0v.jpg"/>
    <s v="1641904529204551683"/>
    <s v="1641904529204551683"/>
    <m/>
    <s v=""/>
    <s v=""/>
    <s v=""/>
    <s v="1641904529204551683"/>
    <n v="2791856715"/>
    <m/>
    <m/>
    <m/>
    <m/>
    <m/>
    <m/>
    <n v="2"/>
    <s v="1"/>
    <s v="1"/>
    <n v="0"/>
    <n v="0"/>
    <n v="0"/>
    <n v="0"/>
    <n v="0"/>
    <n v="0"/>
    <n v="16"/>
    <n v="59.25925925925926"/>
    <n v="27"/>
  </r>
  <r>
    <s v="karidorantes"/>
    <s v="thelogisticswd"/>
    <m/>
    <m/>
    <m/>
    <m/>
    <m/>
    <m/>
    <m/>
    <m/>
    <s v="No"/>
    <n v="7"/>
    <m/>
    <m/>
    <x v="1"/>
    <d v="2023-03-30T21:23:59.000"/>
    <s v="RT @SomosIndustria: 🤝 Conoce la agenda de Logistics Talks Gratuitas de @thelogisticswd _x000a_ _x000a_¡Inspírate en el evento que no para de crecer!…"/>
    <n v="3"/>
    <n v="0"/>
    <n v="0"/>
    <n v="0"/>
    <n v="0"/>
    <x v="0"/>
    <m/>
    <m/>
    <s v="somosindustria thelogisticswd"/>
    <m/>
    <m/>
    <m/>
    <m/>
    <s v="es"/>
    <s v="https://twitter.com/karidorantes/status/1641551870505123840"/>
    <x v="3"/>
    <d v="2023-03-30T00:00:00.000"/>
    <s v="21:23:59"/>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764203591074668544/HadDrGam_normal.jpg"/>
    <s v="1641551870505123840"/>
    <s v="1641551870505123840"/>
    <m/>
    <s v=""/>
    <s v=""/>
    <s v="1641549152638074880"/>
    <s v="1641549152638074880"/>
    <n v="835958995"/>
    <m/>
    <m/>
    <m/>
    <m/>
    <m/>
    <m/>
    <n v="1"/>
    <s v="1"/>
    <s v="1"/>
    <m/>
    <m/>
    <m/>
    <m/>
    <m/>
    <m/>
    <m/>
    <m/>
    <m/>
  </r>
  <r>
    <s v="karidorantes"/>
    <s v="somosindustria"/>
    <m/>
    <m/>
    <m/>
    <m/>
    <m/>
    <m/>
    <m/>
    <m/>
    <s v="No"/>
    <n v="8"/>
    <m/>
    <m/>
    <x v="1"/>
    <d v="2023-03-30T21:23:59.000"/>
    <s v="RT @SomosIndustria: 🤝 Conoce la agenda de Logistics Talks Gratuitas de @thelogisticswd _x000a_ _x000a_¡Inspírate en el evento que no para de crecer!…"/>
    <n v="3"/>
    <n v="0"/>
    <n v="0"/>
    <n v="0"/>
    <n v="0"/>
    <x v="0"/>
    <m/>
    <m/>
    <s v="somosindustria thelogisticswd"/>
    <m/>
    <m/>
    <m/>
    <m/>
    <s v="es"/>
    <s v="https://twitter.com/karidorantes/status/1641551870505123840"/>
    <x v="3"/>
    <d v="2023-03-30T00:00:00.000"/>
    <s v="21:23:59"/>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764203591074668544/HadDrGam_normal.jpg"/>
    <s v="1641551870505123840"/>
    <s v="1641551870505123840"/>
    <m/>
    <s v=""/>
    <s v=""/>
    <s v="1641549152638074880"/>
    <s v="1641549152638074880"/>
    <n v="835958995"/>
    <m/>
    <m/>
    <m/>
    <m/>
    <m/>
    <m/>
    <n v="1"/>
    <s v="1"/>
    <s v="1"/>
    <m/>
    <m/>
    <m/>
    <m/>
    <m/>
    <m/>
    <m/>
    <m/>
    <m/>
  </r>
  <r>
    <s v="karidorantes"/>
    <s v="somosindustria"/>
    <m/>
    <m/>
    <m/>
    <m/>
    <m/>
    <m/>
    <m/>
    <m/>
    <s v="No"/>
    <n v="9"/>
    <m/>
    <m/>
    <x v="2"/>
    <d v="2023-03-30T21:23:59.000"/>
    <s v="RT @SomosIndustria: 🤝 Conoce la agenda de Logistics Talks Gratuitas de @thelogisticswd _x000a_ _x000a_¡Inspírate en el evento que no para de crecer!…"/>
    <n v="3"/>
    <n v="0"/>
    <n v="0"/>
    <n v="0"/>
    <n v="0"/>
    <x v="0"/>
    <m/>
    <m/>
    <s v="somosindustria thelogisticswd"/>
    <m/>
    <m/>
    <m/>
    <m/>
    <s v="es"/>
    <s v="https://twitter.com/karidorantes/status/1641551870505123840"/>
    <x v="3"/>
    <d v="2023-03-30T00:00:00.000"/>
    <s v="21:23:59"/>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764203591074668544/HadDrGam_normal.jpg"/>
    <s v="1641551870505123840"/>
    <s v="1641551870505123840"/>
    <m/>
    <s v=""/>
    <s v=""/>
    <s v="1641549152638074880"/>
    <s v="1641549152638074880"/>
    <n v="835958995"/>
    <m/>
    <m/>
    <m/>
    <m/>
    <m/>
    <m/>
    <n v="1"/>
    <s v="1"/>
    <s v="1"/>
    <n v="0"/>
    <n v="0"/>
    <n v="0"/>
    <n v="0"/>
    <n v="0"/>
    <n v="0"/>
    <n v="10"/>
    <n v="50"/>
    <n v="20"/>
  </r>
  <r>
    <s v="ferchaber1"/>
    <s v="thelogisticswd"/>
    <m/>
    <m/>
    <m/>
    <m/>
    <m/>
    <m/>
    <m/>
    <m/>
    <s v="No"/>
    <n v="10"/>
    <m/>
    <m/>
    <x v="1"/>
    <d v="2023-03-30T20:26:24.000"/>
    <s v="RT @GrupoT21: 🤝 Conoce la agenda de Logistics Talks Gratuitas de @thelogisticswd _x000a_  _x000a_¡Inspírate en el evento que no para de crecer!  _x000a_  _x000a_❕…"/>
    <n v="1"/>
    <n v="0"/>
    <n v="0"/>
    <n v="0"/>
    <n v="0"/>
    <x v="0"/>
    <m/>
    <m/>
    <s v="grupot21 thelogisticswd"/>
    <m/>
    <m/>
    <m/>
    <m/>
    <s v="es"/>
    <s v="https://twitter.com/ferchaber1/status/1641537380938031132"/>
    <x v="4"/>
    <d v="2023-03-30T00:00:00.000"/>
    <s v="20:26:24"/>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633224315935027202/5nw7g7Nu_normal.jpg"/>
    <s v="1641537380938031132"/>
    <s v="1641537380938031132"/>
    <m/>
    <s v=""/>
    <s v=""/>
    <s v="1641536020721065984"/>
    <s v="1641536020721065984"/>
    <s v="1244675090249285632"/>
    <m/>
    <m/>
    <m/>
    <m/>
    <m/>
    <m/>
    <n v="1"/>
    <s v="7"/>
    <s v="1"/>
    <m/>
    <m/>
    <m/>
    <m/>
    <m/>
    <m/>
    <m/>
    <m/>
    <m/>
  </r>
  <r>
    <s v="ferchaber1"/>
    <s v="grupot21"/>
    <m/>
    <m/>
    <m/>
    <m/>
    <m/>
    <m/>
    <m/>
    <m/>
    <s v="No"/>
    <n v="11"/>
    <m/>
    <m/>
    <x v="1"/>
    <d v="2023-03-30T20:26:24.000"/>
    <s v="RT @GrupoT21: 🤝 Conoce la agenda de Logistics Talks Gratuitas de @thelogisticswd _x000a_  _x000a_¡Inspírate en el evento que no para de crecer!  _x000a_  _x000a_❕…"/>
    <n v="1"/>
    <n v="0"/>
    <n v="0"/>
    <n v="0"/>
    <n v="0"/>
    <x v="0"/>
    <m/>
    <m/>
    <s v="grupot21 thelogisticswd"/>
    <m/>
    <m/>
    <m/>
    <m/>
    <s v="es"/>
    <s v="https://twitter.com/ferchaber1/status/1641537380938031132"/>
    <x v="4"/>
    <d v="2023-03-30T00:00:00.000"/>
    <s v="20:26:24"/>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633224315935027202/5nw7g7Nu_normal.jpg"/>
    <s v="1641537380938031132"/>
    <s v="1641537380938031132"/>
    <m/>
    <s v=""/>
    <s v=""/>
    <s v="1641536020721065984"/>
    <s v="1641536020721065984"/>
    <s v="1244675090249285632"/>
    <m/>
    <m/>
    <m/>
    <m/>
    <m/>
    <m/>
    <n v="1"/>
    <s v="7"/>
    <s v="7"/>
    <m/>
    <m/>
    <m/>
    <m/>
    <m/>
    <m/>
    <m/>
    <m/>
    <m/>
  </r>
  <r>
    <s v="ferchaber1"/>
    <s v="grupot21"/>
    <m/>
    <m/>
    <m/>
    <m/>
    <m/>
    <m/>
    <m/>
    <m/>
    <s v="No"/>
    <n v="12"/>
    <m/>
    <m/>
    <x v="2"/>
    <d v="2023-03-30T20:26:24.000"/>
    <s v="RT @GrupoT21: 🤝 Conoce la agenda de Logistics Talks Gratuitas de @thelogisticswd _x000a_  _x000a_¡Inspírate en el evento que no para de crecer!  _x000a_  _x000a_❕…"/>
    <n v="1"/>
    <n v="0"/>
    <n v="0"/>
    <n v="0"/>
    <n v="0"/>
    <x v="0"/>
    <m/>
    <m/>
    <s v="grupot21 thelogisticswd"/>
    <m/>
    <m/>
    <m/>
    <m/>
    <s v="es"/>
    <s v="https://twitter.com/ferchaber1/status/1641537380938031132"/>
    <x v="4"/>
    <d v="2023-03-30T00:00:00.000"/>
    <s v="20:26:24"/>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633224315935027202/5nw7g7Nu_normal.jpg"/>
    <s v="1641537380938031132"/>
    <s v="1641537380938031132"/>
    <m/>
    <s v=""/>
    <s v=""/>
    <s v="1641536020721065984"/>
    <s v="1641536020721065984"/>
    <s v="1244675090249285632"/>
    <m/>
    <m/>
    <m/>
    <m/>
    <m/>
    <m/>
    <n v="1"/>
    <s v="7"/>
    <s v="7"/>
    <n v="0"/>
    <n v="0"/>
    <n v="0"/>
    <n v="0"/>
    <n v="0"/>
    <n v="0"/>
    <n v="10"/>
    <n v="50"/>
    <n v="20"/>
  </r>
  <r>
    <s v="trucker_la"/>
    <s v="lgomezvargas"/>
    <m/>
    <m/>
    <m/>
    <m/>
    <m/>
    <m/>
    <m/>
    <m/>
    <s v="No"/>
    <n v="13"/>
    <m/>
    <m/>
    <x v="0"/>
    <d v="2023-04-05T17:58:43.000"/>
    <s v="*5 razones para asistir a The Logistics World 2023  Comenzó la cuenta regresiva para el evento más importante de logística, comercio exterior y carga de México y Centroamérica, @thelogisticswd_x000a_Vía @ANTPMexico @lgomezvargas _x000a_Nota: https://t.co/SCQBVFcgXr"/>
    <n v="1"/>
    <n v="3"/>
    <n v="0"/>
    <n v="0"/>
    <n v="92"/>
    <x v="0"/>
    <s v="https://latrucker.com.mx/5-razones-para-asistir-a-the-logistics-world-2023/"/>
    <s v="com.mx"/>
    <s v="thelogisticswd antpmexico lgomezvargas"/>
    <m/>
    <m/>
    <m/>
    <m/>
    <s v="es"/>
    <s v="https://twitter.com/trucker_la/status/1643674543133962240"/>
    <x v="5"/>
    <d v="2023-04-05T00:00:00.000"/>
    <s v="17:58:43"/>
    <s v="everyone"/>
    <m/>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610309729854656513/Uo8YUsP8_normal.jpg"/>
    <s v="1643674543133962240"/>
    <s v="1643674543133962240"/>
    <m/>
    <s v=""/>
    <s v=""/>
    <s v=""/>
    <s v="1643674543133962240"/>
    <s v="1313619414965600256"/>
    <m/>
    <m/>
    <m/>
    <m/>
    <m/>
    <m/>
    <n v="1"/>
    <s v="3"/>
    <s v="3"/>
    <m/>
    <m/>
    <m/>
    <m/>
    <m/>
    <m/>
    <m/>
    <m/>
    <m/>
  </r>
  <r>
    <s v="trucker_la"/>
    <s v="antpmexico"/>
    <m/>
    <m/>
    <m/>
    <m/>
    <m/>
    <m/>
    <m/>
    <m/>
    <s v="No"/>
    <n v="14"/>
    <m/>
    <m/>
    <x v="0"/>
    <d v="2023-04-05T17:58:43.000"/>
    <s v="*5 razones para asistir a The Logistics World 2023  Comenzó la cuenta regresiva para el evento más importante de logística, comercio exterior y carga de México y Centroamérica, @thelogisticswd_x000a_Vía @ANTPMexico @lgomezvargas _x000a_Nota: https://t.co/SCQBVFcgXr"/>
    <n v="1"/>
    <n v="3"/>
    <n v="0"/>
    <n v="0"/>
    <n v="92"/>
    <x v="0"/>
    <s v="https://latrucker.com.mx/5-razones-para-asistir-a-the-logistics-world-2023/"/>
    <s v="com.mx"/>
    <s v="thelogisticswd antpmexico lgomezvargas"/>
    <m/>
    <m/>
    <m/>
    <m/>
    <s v="es"/>
    <s v="https://twitter.com/trucker_la/status/1643674543133962240"/>
    <x v="5"/>
    <d v="2023-04-05T00:00:00.000"/>
    <s v="17:58:43"/>
    <s v="everyone"/>
    <m/>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610309729854656513/Uo8YUsP8_normal.jpg"/>
    <s v="1643674543133962240"/>
    <s v="1643674543133962240"/>
    <m/>
    <s v=""/>
    <s v=""/>
    <s v=""/>
    <s v="1643674543133962240"/>
    <s v="1313619414965600256"/>
    <m/>
    <m/>
    <m/>
    <m/>
    <m/>
    <m/>
    <n v="1"/>
    <s v="3"/>
    <s v="3"/>
    <n v="0"/>
    <n v="0"/>
    <n v="0"/>
    <n v="0"/>
    <n v="0"/>
    <n v="0"/>
    <n v="20"/>
    <n v="60.60606060606061"/>
    <n v="33"/>
  </r>
  <r>
    <s v="guadalupex05"/>
    <s v="daimlertruck"/>
    <m/>
    <m/>
    <m/>
    <m/>
    <m/>
    <m/>
    <m/>
    <m/>
    <s v="No"/>
    <n v="15"/>
    <m/>
    <m/>
    <x v="3"/>
    <d v="2023-03-31T05:21:23.000"/>
    <s v="@canacarmexico @thelogisticswd @DaimlerTruck 👍"/>
    <n v="0"/>
    <n v="0"/>
    <n v="0"/>
    <n v="0"/>
    <n v="1"/>
    <x v="0"/>
    <m/>
    <m/>
    <s v="canacarmexico thelogisticswd daimlertruck"/>
    <m/>
    <m/>
    <m/>
    <m/>
    <s v="qme"/>
    <s v="https://twitter.com/guadalupex05/status/1641672014527070208"/>
    <x v="6"/>
    <d v="2023-03-31T00:00:00.000"/>
    <s v="05:21:23"/>
    <s v="everyone"/>
    <m/>
    <m/>
    <b v="0"/>
    <m/>
    <m/>
    <m/>
    <m/>
    <m/>
    <m/>
    <m/>
    <m/>
    <m/>
    <m/>
    <m/>
    <m/>
    <m/>
    <m/>
    <m/>
    <m/>
    <s v="https://pbs.twimg.com/profile_images/1215036884293840896/pTAHSwPS_normal.jpg"/>
    <s v="1641672014527070208"/>
    <s v="1641536966947741696"/>
    <s v="150427591"/>
    <s v="1641536966947741696"/>
    <s v=""/>
    <s v=""/>
    <s v="1641536966947741696"/>
    <n v="2739710038"/>
    <m/>
    <m/>
    <m/>
    <m/>
    <m/>
    <m/>
    <n v="1"/>
    <s v="4"/>
    <s v="4"/>
    <m/>
    <m/>
    <m/>
    <m/>
    <m/>
    <m/>
    <m/>
    <m/>
    <m/>
  </r>
  <r>
    <s v="guadalupex05"/>
    <s v="thelogisticswd"/>
    <m/>
    <m/>
    <m/>
    <m/>
    <m/>
    <m/>
    <m/>
    <m/>
    <s v="No"/>
    <n v="16"/>
    <m/>
    <m/>
    <x v="3"/>
    <d v="2023-03-31T05:21:23.000"/>
    <s v="@canacarmexico @thelogisticswd @DaimlerTruck 👍"/>
    <n v="0"/>
    <n v="0"/>
    <n v="0"/>
    <n v="0"/>
    <n v="1"/>
    <x v="0"/>
    <m/>
    <m/>
    <s v="canacarmexico thelogisticswd daimlertruck"/>
    <m/>
    <m/>
    <m/>
    <m/>
    <s v="qme"/>
    <s v="https://twitter.com/guadalupex05/status/1641672014527070208"/>
    <x v="6"/>
    <d v="2023-03-31T00:00:00.000"/>
    <s v="05:21:23"/>
    <s v="everyone"/>
    <m/>
    <m/>
    <b v="0"/>
    <m/>
    <m/>
    <m/>
    <m/>
    <m/>
    <m/>
    <m/>
    <m/>
    <m/>
    <m/>
    <m/>
    <m/>
    <m/>
    <m/>
    <m/>
    <m/>
    <s v="https://pbs.twimg.com/profile_images/1215036884293840896/pTAHSwPS_normal.jpg"/>
    <s v="1641672014527070208"/>
    <s v="1641536966947741696"/>
    <s v="150427591"/>
    <s v="1641536966947741696"/>
    <s v=""/>
    <s v=""/>
    <s v="1641536966947741696"/>
    <n v="2739710038"/>
    <m/>
    <m/>
    <m/>
    <m/>
    <m/>
    <m/>
    <n v="1"/>
    <s v="4"/>
    <s v="1"/>
    <m/>
    <m/>
    <m/>
    <m/>
    <m/>
    <m/>
    <m/>
    <m/>
    <m/>
  </r>
  <r>
    <s v="guadalupex05"/>
    <s v="canacarmexico"/>
    <m/>
    <m/>
    <m/>
    <m/>
    <m/>
    <m/>
    <m/>
    <m/>
    <s v="No"/>
    <n v="17"/>
    <m/>
    <m/>
    <x v="3"/>
    <d v="2023-03-31T05:21:23.000"/>
    <s v="@canacarmexico @thelogisticswd @DaimlerTruck 👍"/>
    <n v="0"/>
    <n v="0"/>
    <n v="0"/>
    <n v="0"/>
    <n v="1"/>
    <x v="0"/>
    <m/>
    <m/>
    <s v="canacarmexico thelogisticswd daimlertruck"/>
    <m/>
    <m/>
    <m/>
    <m/>
    <s v="qme"/>
    <s v="https://twitter.com/guadalupex05/status/1641672014527070208"/>
    <x v="6"/>
    <d v="2023-03-31T00:00:00.000"/>
    <s v="05:21:23"/>
    <s v="everyone"/>
    <m/>
    <m/>
    <b v="0"/>
    <m/>
    <m/>
    <m/>
    <m/>
    <m/>
    <m/>
    <m/>
    <m/>
    <m/>
    <m/>
    <m/>
    <m/>
    <m/>
    <m/>
    <m/>
    <m/>
    <s v="https://pbs.twimg.com/profile_images/1215036884293840896/pTAHSwPS_normal.jpg"/>
    <s v="1641672014527070208"/>
    <s v="1641536966947741696"/>
    <s v="150427591"/>
    <s v="1641536966947741696"/>
    <s v=""/>
    <s v=""/>
    <s v="1641536966947741696"/>
    <n v="2739710038"/>
    <m/>
    <m/>
    <m/>
    <m/>
    <m/>
    <m/>
    <n v="1"/>
    <s v="4"/>
    <s v="4"/>
    <m/>
    <m/>
    <m/>
    <m/>
    <m/>
    <m/>
    <m/>
    <m/>
    <m/>
  </r>
  <r>
    <s v="guadalupex05"/>
    <s v="canacarmexico"/>
    <m/>
    <m/>
    <m/>
    <m/>
    <m/>
    <m/>
    <m/>
    <m/>
    <s v="No"/>
    <n v="18"/>
    <m/>
    <m/>
    <x v="4"/>
    <d v="2023-03-31T05:21:23.000"/>
    <s v="@canacarmexico @thelogisticswd @DaimlerTruck 👍"/>
    <n v="0"/>
    <n v="0"/>
    <n v="0"/>
    <n v="0"/>
    <n v="1"/>
    <x v="0"/>
    <m/>
    <m/>
    <s v="canacarmexico thelogisticswd daimlertruck"/>
    <m/>
    <m/>
    <m/>
    <m/>
    <s v="qme"/>
    <s v="https://twitter.com/guadalupex05/status/1641672014527070208"/>
    <x v="6"/>
    <d v="2023-03-31T00:00:00.000"/>
    <s v="05:21:23"/>
    <s v="everyone"/>
    <m/>
    <m/>
    <b v="0"/>
    <m/>
    <m/>
    <m/>
    <m/>
    <m/>
    <m/>
    <m/>
    <m/>
    <m/>
    <m/>
    <m/>
    <m/>
    <m/>
    <m/>
    <m/>
    <m/>
    <s v="https://pbs.twimg.com/profile_images/1215036884293840896/pTAHSwPS_normal.jpg"/>
    <s v="1641672014527070208"/>
    <s v="1641536966947741696"/>
    <s v="150427591"/>
    <s v="1641536966947741696"/>
    <s v=""/>
    <s v=""/>
    <s v="1641536966947741696"/>
    <n v="2739710038"/>
    <m/>
    <m/>
    <m/>
    <m/>
    <m/>
    <m/>
    <n v="1"/>
    <s v="4"/>
    <s v="4"/>
    <n v="0"/>
    <n v="0"/>
    <n v="0"/>
    <n v="0"/>
    <n v="0"/>
    <n v="0"/>
    <n v="3"/>
    <n v="100"/>
    <n v="3"/>
  </r>
  <r>
    <s v="guadalupex05"/>
    <s v="thelogisticswd"/>
    <m/>
    <m/>
    <m/>
    <m/>
    <m/>
    <m/>
    <m/>
    <m/>
    <s v="No"/>
    <n v="19"/>
    <m/>
    <m/>
    <x v="1"/>
    <d v="2023-03-31T05:10:11.000"/>
    <s v="RT @canacarmexico: 🤝 Conoce la agenda de Logistics Talks Gratuitas de  @thelogisticswd _x000a_  _x000a_¡Inspírate en el evento que no para de crecer! …"/>
    <n v="3"/>
    <n v="0"/>
    <n v="0"/>
    <n v="0"/>
    <n v="0"/>
    <x v="0"/>
    <m/>
    <m/>
    <s v="canacarmexico thelogisticswd"/>
    <m/>
    <m/>
    <m/>
    <m/>
    <s v="es"/>
    <s v="https://twitter.com/guadalupex05/status/1641669193022988289"/>
    <x v="7"/>
    <d v="2023-03-31T00:00:00.000"/>
    <s v="05:10:11"/>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215036884293840896/pTAHSwPS_normal.jpg"/>
    <s v="1641669193022988289"/>
    <s v="1641669193022988289"/>
    <m/>
    <s v=""/>
    <s v=""/>
    <s v="1641536966947741696"/>
    <s v="1641536966947741696"/>
    <n v="2739710038"/>
    <m/>
    <m/>
    <m/>
    <m/>
    <m/>
    <m/>
    <n v="1"/>
    <s v="4"/>
    <s v="1"/>
    <m/>
    <m/>
    <m/>
    <m/>
    <m/>
    <m/>
    <m/>
    <m/>
    <m/>
  </r>
  <r>
    <s v="guadalupex05"/>
    <s v="canacarmexico"/>
    <m/>
    <m/>
    <m/>
    <m/>
    <m/>
    <m/>
    <m/>
    <m/>
    <s v="No"/>
    <n v="20"/>
    <m/>
    <m/>
    <x v="1"/>
    <d v="2023-03-31T05:10:11.000"/>
    <s v="RT @canacarmexico: 🤝 Conoce la agenda de Logistics Talks Gratuitas de  @thelogisticswd _x000a_  _x000a_¡Inspírate en el evento que no para de crecer! …"/>
    <n v="3"/>
    <n v="0"/>
    <n v="0"/>
    <n v="0"/>
    <n v="0"/>
    <x v="0"/>
    <m/>
    <m/>
    <s v="canacarmexico thelogisticswd"/>
    <m/>
    <m/>
    <m/>
    <m/>
    <s v="es"/>
    <s v="https://twitter.com/guadalupex05/status/1641669193022988289"/>
    <x v="7"/>
    <d v="2023-03-31T00:00:00.000"/>
    <s v="05:10:11"/>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215036884293840896/pTAHSwPS_normal.jpg"/>
    <s v="1641669193022988289"/>
    <s v="1641669193022988289"/>
    <m/>
    <s v=""/>
    <s v=""/>
    <s v="1641536966947741696"/>
    <s v="1641536966947741696"/>
    <n v="2739710038"/>
    <m/>
    <m/>
    <m/>
    <m/>
    <m/>
    <m/>
    <n v="1"/>
    <s v="4"/>
    <s v="4"/>
    <m/>
    <m/>
    <m/>
    <m/>
    <m/>
    <m/>
    <m/>
    <m/>
    <m/>
  </r>
  <r>
    <s v="guadalupex05"/>
    <s v="canacarmexico"/>
    <m/>
    <m/>
    <m/>
    <m/>
    <m/>
    <m/>
    <m/>
    <m/>
    <s v="No"/>
    <n v="21"/>
    <m/>
    <m/>
    <x v="2"/>
    <d v="2023-03-31T05:10:11.000"/>
    <s v="RT @canacarmexico: 🤝 Conoce la agenda de Logistics Talks Gratuitas de  @thelogisticswd _x000a_  _x000a_¡Inspírate en el evento que no para de crecer! …"/>
    <n v="3"/>
    <n v="0"/>
    <n v="0"/>
    <n v="0"/>
    <n v="0"/>
    <x v="0"/>
    <m/>
    <m/>
    <s v="canacarmexico thelogisticswd"/>
    <m/>
    <m/>
    <m/>
    <m/>
    <s v="es"/>
    <s v="https://twitter.com/guadalupex05/status/1641669193022988289"/>
    <x v="7"/>
    <d v="2023-03-31T00:00:00.000"/>
    <s v="05:10:11"/>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215036884293840896/pTAHSwPS_normal.jpg"/>
    <s v="1641669193022988289"/>
    <s v="1641669193022988289"/>
    <m/>
    <s v=""/>
    <s v=""/>
    <s v="1641536966947741696"/>
    <s v="1641536966947741696"/>
    <n v="2739710038"/>
    <m/>
    <m/>
    <m/>
    <m/>
    <m/>
    <m/>
    <n v="1"/>
    <s v="4"/>
    <s v="4"/>
    <n v="0"/>
    <n v="0"/>
    <n v="0"/>
    <n v="0"/>
    <n v="0"/>
    <n v="0"/>
    <n v="10"/>
    <n v="50"/>
    <n v="20"/>
  </r>
  <r>
    <s v="blanchetglo"/>
    <s v="leadglobalgroup"/>
    <m/>
    <m/>
    <m/>
    <m/>
    <m/>
    <m/>
    <m/>
    <m/>
    <s v="No"/>
    <n v="22"/>
    <m/>
    <m/>
    <x v="1"/>
    <d v="2023-03-31T00:10:54.000"/>
    <s v="RT @LeadGlobalGroup: 🙌 Los invitamos a la exposición de Logística, Comercio Exterior y Carga más grande de México y Centroamérica._x000a__x000a_🔵 @thel…"/>
    <n v="4"/>
    <n v="0"/>
    <n v="0"/>
    <n v="0"/>
    <n v="0"/>
    <x v="0"/>
    <m/>
    <m/>
    <s v="leadglobalgroup"/>
    <m/>
    <m/>
    <m/>
    <m/>
    <s v="es"/>
    <s v="https://twitter.com/blanchetglo/status/1641593879831928832"/>
    <x v="8"/>
    <d v="2023-03-31T00:00:00.000"/>
    <s v="00:10:54"/>
    <s v="everyone"/>
    <s v="other:logística  other:comercio exterior  organization:méxico  place:centroamérica"/>
    <m/>
    <b v="0"/>
    <m/>
    <m/>
    <m/>
    <m/>
    <m/>
    <m/>
    <m/>
    <m/>
    <m/>
    <m/>
    <m/>
    <m/>
    <m/>
    <m/>
    <m/>
    <m/>
    <s v="https://pbs.twimg.com/profile_images/1426129117087477768/gB322fhj_normal.jpg"/>
    <s v="1641593879831928832"/>
    <s v="1641593879831928832"/>
    <m/>
    <s v=""/>
    <s v=""/>
    <s v="1641571076571267075"/>
    <s v="1641571076571267075"/>
    <s v="1380664851761139712"/>
    <m/>
    <m/>
    <m/>
    <m/>
    <m/>
    <m/>
    <n v="1"/>
    <s v="2"/>
    <s v="2"/>
    <m/>
    <m/>
    <m/>
    <m/>
    <m/>
    <m/>
    <m/>
    <m/>
    <m/>
  </r>
  <r>
    <s v="blanchetglo"/>
    <s v="leadglobalgroup"/>
    <m/>
    <m/>
    <m/>
    <m/>
    <m/>
    <m/>
    <m/>
    <m/>
    <s v="No"/>
    <n v="23"/>
    <m/>
    <m/>
    <x v="2"/>
    <d v="2023-03-31T00:10:54.000"/>
    <s v="RT @LeadGlobalGroup: 🙌 Los invitamos a la exposición de Logística, Comercio Exterior y Carga más grande de México y Centroamérica._x000a__x000a_🔵 @thel…"/>
    <n v="4"/>
    <n v="0"/>
    <n v="0"/>
    <n v="0"/>
    <n v="0"/>
    <x v="0"/>
    <m/>
    <m/>
    <s v="leadglobalgroup"/>
    <m/>
    <m/>
    <m/>
    <m/>
    <s v="es"/>
    <s v="https://twitter.com/blanchetglo/status/1641593879831928832"/>
    <x v="8"/>
    <d v="2023-03-31T00:00:00.000"/>
    <s v="00:10:54"/>
    <s v="everyone"/>
    <s v="other:logística  other:comercio exterior  organization:méxico  place:centroamérica"/>
    <m/>
    <b v="0"/>
    <m/>
    <m/>
    <m/>
    <m/>
    <m/>
    <m/>
    <m/>
    <m/>
    <m/>
    <m/>
    <m/>
    <m/>
    <m/>
    <m/>
    <m/>
    <m/>
    <s v="https://pbs.twimg.com/profile_images/1426129117087477768/gB322fhj_normal.jpg"/>
    <s v="1641593879831928832"/>
    <s v="1641593879831928832"/>
    <m/>
    <s v=""/>
    <s v=""/>
    <s v="1641571076571267075"/>
    <s v="1641571076571267075"/>
    <s v="1380664851761139712"/>
    <m/>
    <m/>
    <m/>
    <m/>
    <m/>
    <m/>
    <n v="1"/>
    <s v="2"/>
    <s v="2"/>
    <n v="0"/>
    <n v="0"/>
    <n v="0"/>
    <n v="0"/>
    <n v="0"/>
    <n v="0"/>
    <n v="11"/>
    <n v="55"/>
    <n v="20"/>
  </r>
  <r>
    <s v="tecnipesa_id"/>
    <s v="thelogisticswd"/>
    <m/>
    <m/>
    <m/>
    <m/>
    <m/>
    <m/>
    <m/>
    <m/>
    <s v="No"/>
    <n v="24"/>
    <m/>
    <m/>
    <x v="0"/>
    <d v="2023-04-04T15:05:32.000"/>
    <s v="¡Atención! 📢 Los días 26 y 27 de abril, estaremos en el stand #604 de la “Logistic Summit México” de @thelogisticswd._x000a__x000a_Conoce innovadoras soluciones para la gestión de tu cadena de suministro, como los arcos #RFID._x000a__x000a_➡️ https://t.co/1XqfNqHvgP_x000a__x000a_#TLWEXPO2023 #Tecnipesa #Logistics"/>
    <n v="0"/>
    <n v="1"/>
    <n v="0"/>
    <n v="0"/>
    <n v="11"/>
    <x v="1"/>
    <s v="https://www.tecnipesa.com/blog/246-demostracion-de-un-arco-rfid-en-real-en-logistic-mexico?utm_source=twitter&amp;utm_medium=social&amp;utm_content=2&amp;utm_campaign=LogisticSummitMexico_04042023"/>
    <s v="tecnipesa.com"/>
    <s v="thelogisticswd"/>
    <m/>
    <m/>
    <m/>
    <m/>
    <s v="es"/>
    <s v="https://twitter.com/tecnipesa_id/status/1643268569856090113"/>
    <x v="9"/>
    <d v="2023-04-04T00:00:00.000"/>
    <s v="15:05:32"/>
    <s v="everyone"/>
    <s v="other:logistic summit  organization:méxico  other:rfid  other:tlwexpo2023"/>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628659101617074181/_P4BlLFw_normal.jpg"/>
    <s v="1643268569856090113"/>
    <s v="1643268569856090113"/>
    <m/>
    <s v=""/>
    <s v=""/>
    <s v=""/>
    <s v="1643268569856090113"/>
    <n v="491221184"/>
    <m/>
    <m/>
    <m/>
    <m/>
    <m/>
    <m/>
    <n v="1"/>
    <s v="1"/>
    <s v="1"/>
    <n v="0"/>
    <n v="0"/>
    <n v="0"/>
    <n v="0"/>
    <n v="0"/>
    <n v="0"/>
    <n v="23"/>
    <n v="60.526315789473685"/>
    <n v="38"/>
  </r>
  <r>
    <s v="aolm_mx"/>
    <s v="thelogisticswd"/>
    <m/>
    <m/>
    <m/>
    <m/>
    <m/>
    <m/>
    <m/>
    <m/>
    <s v="No"/>
    <n v="25"/>
    <m/>
    <m/>
    <x v="0"/>
    <d v="2023-03-30T17:59:26.000"/>
    <s v="🔵 @thelogisticswd  I SUMMIT &amp;amp; EXPO  _x000a_📆 26 y 27 de abril, Centro Citibanamex.  _x000a_🤝 Conoce la agenda de Logistics Talks gratuitas con más de 40 conferencias especializadas en diferentes segmentos de la industria_x000a_Visita el sitio web 👉   https://t.co/MsmB7pYO0y https://t.co/PQeqLDfGLk"/>
    <n v="0"/>
    <n v="0"/>
    <n v="0"/>
    <n v="0"/>
    <n v="23"/>
    <x v="0"/>
    <s v="https://expo.thelogisticsworld.com/?utm_source=Email&amp;utm_medium=Plataforma_Partners&amp;utm_campaign=Emailing_Partners&amp;utm_term=AOLM&amp;utm_content=TLW_Summit_Expo23_Registro_C%C3%A1maras_1_3 https://twitter.com/AOLM_Mx/status/1641500395296940034/photo/1 https://twitter.com/AOLM_Mx/status/1641500395296940034/photo/1 https://twitter.com/AOLM_Mx/status/1641500395296940034/photo/1 https://twitter.com/AOLM_Mx/status/1641500395296940034/photo/1"/>
    <s v="thelogisticsworld.com twitter.com twitter.com twitter.com twitter.com"/>
    <s v="thelogisticswd"/>
    <m/>
    <s v="https://pbs.twimg.com/media/FsfH2J-WYAcauX8.jpg https://pbs.twimg.com/media/FsfH2KAWIAAqJGj.jpg https://pbs.twimg.com/media/FsfH2KCX0AMsYXL.jpg https://pbs.twimg.com/media/FsfH2KOX0AIrpkQ.jpg    "/>
    <s v="photo photo photo photo"/>
    <m/>
    <s v="es"/>
    <s v="https://twitter.com/aolm_mx/status/1641500395296940034"/>
    <x v="10"/>
    <d v="2023-03-30T00:00:00.000"/>
    <s v="17:59:26"/>
    <s v="everyone"/>
    <m/>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Domain name:Unified Twitter Taxonomy description:A taxonomy of user interests.  entity:Business &amp; finance   Domain name:Unified Twitter Taxonomy description:A taxonomy of user interests.  entity:Logistics "/>
    <b v="0"/>
    <m/>
    <m/>
    <m/>
    <m/>
    <m/>
    <m/>
    <m/>
    <m/>
    <m/>
    <s v="3_1641500322404130823 3_1641500322412503040 3_1641500322421002243 3_1641500322471333890"/>
    <m/>
    <s v="627 627 627 627"/>
    <s v="1200 1200 1200 1200"/>
    <m/>
    <m/>
    <m/>
    <s v="https://pbs.twimg.com/media/FsfH2J-WYAcauX8.jpg"/>
    <s v="1641500395296940034"/>
    <s v="1641500395296940034"/>
    <m/>
    <s v=""/>
    <s v=""/>
    <s v=""/>
    <s v="1641500395296940034"/>
    <s v="1115630496531144705"/>
    <m/>
    <m/>
    <m/>
    <m/>
    <m/>
    <m/>
    <n v="1"/>
    <s v="1"/>
    <s v="1"/>
    <n v="0"/>
    <n v="0"/>
    <n v="0"/>
    <n v="0"/>
    <n v="0"/>
    <n v="0"/>
    <n v="22"/>
    <n v="62.857142857142854"/>
    <n v="35"/>
  </r>
  <r>
    <s v="daya1angel"/>
    <s v="mcr_xadis"/>
    <m/>
    <m/>
    <m/>
    <m/>
    <m/>
    <m/>
    <m/>
    <m/>
    <s v="No"/>
    <n v="26"/>
    <m/>
    <m/>
    <x v="1"/>
    <d v="2023-04-02T23:49:16.000"/>
    <s v="RT @MCR_XADIS: Ven a #TheLogisticsWorld y conoce como #XADIS puede ayudar a tu empresa con soluciones para gestión eficiente de tus recurso…"/>
    <n v="1"/>
    <n v="0"/>
    <n v="0"/>
    <n v="0"/>
    <n v="0"/>
    <x v="2"/>
    <m/>
    <m/>
    <s v="mcr_xadis"/>
    <m/>
    <m/>
    <m/>
    <m/>
    <s v="es"/>
    <s v="https://twitter.com/daya1angel/status/1642675598748266496"/>
    <x v="11"/>
    <d v="2023-04-02T00:00:00.000"/>
    <s v="23:49:16"/>
    <s v="everyone"/>
    <s v="other:thelogisticsworld  other:xadis"/>
    <m/>
    <b v="0"/>
    <m/>
    <m/>
    <m/>
    <m/>
    <m/>
    <m/>
    <m/>
    <m/>
    <m/>
    <m/>
    <m/>
    <m/>
    <m/>
    <m/>
    <m/>
    <m/>
    <s v="https://pbs.twimg.com/profile_images/875829647790964737/mJLoGN7N_normal.jpg"/>
    <s v="1642675598748266496"/>
    <s v="1642675598748266496"/>
    <m/>
    <s v=""/>
    <s v=""/>
    <s v="1642623394897117187"/>
    <s v="1642623394897117187"/>
    <n v="865662805"/>
    <m/>
    <m/>
    <m/>
    <m/>
    <m/>
    <m/>
    <n v="4"/>
    <s v="5"/>
    <s v="5"/>
    <m/>
    <m/>
    <m/>
    <m/>
    <m/>
    <m/>
    <m/>
    <m/>
    <m/>
  </r>
  <r>
    <s v="daya1angel"/>
    <s v="mcr_xadis"/>
    <m/>
    <m/>
    <m/>
    <m/>
    <m/>
    <m/>
    <m/>
    <m/>
    <s v="No"/>
    <n v="27"/>
    <m/>
    <m/>
    <x v="2"/>
    <d v="2023-04-02T23:49:16.000"/>
    <s v="RT @MCR_XADIS: Ven a #TheLogisticsWorld y conoce como #XADIS puede ayudar a tu empresa con soluciones para gestión eficiente de tus recurso…"/>
    <n v="1"/>
    <n v="0"/>
    <n v="0"/>
    <n v="0"/>
    <n v="0"/>
    <x v="2"/>
    <m/>
    <m/>
    <s v="mcr_xadis"/>
    <m/>
    <m/>
    <m/>
    <m/>
    <s v="es"/>
    <s v="https://twitter.com/daya1angel/status/1642675598748266496"/>
    <x v="11"/>
    <d v="2023-04-02T00:00:00.000"/>
    <s v="23:49:16"/>
    <s v="everyone"/>
    <s v="other:thelogisticsworld  other:xadis"/>
    <m/>
    <b v="0"/>
    <m/>
    <m/>
    <m/>
    <m/>
    <m/>
    <m/>
    <m/>
    <m/>
    <m/>
    <m/>
    <m/>
    <m/>
    <m/>
    <m/>
    <m/>
    <m/>
    <s v="https://pbs.twimg.com/profile_images/875829647790964737/mJLoGN7N_normal.jpg"/>
    <s v="1642675598748266496"/>
    <s v="1642675598748266496"/>
    <m/>
    <s v=""/>
    <s v=""/>
    <s v="1642623394897117187"/>
    <s v="1642623394897117187"/>
    <n v="865662805"/>
    <m/>
    <m/>
    <m/>
    <m/>
    <m/>
    <m/>
    <n v="4"/>
    <s v="5"/>
    <s v="5"/>
    <n v="0"/>
    <n v="0"/>
    <n v="0"/>
    <n v="0"/>
    <n v="0"/>
    <n v="0"/>
    <n v="12"/>
    <n v="54.54545454545455"/>
    <n v="22"/>
  </r>
  <r>
    <s v="daya1angel"/>
    <s v="thelogisticswd"/>
    <m/>
    <m/>
    <m/>
    <m/>
    <m/>
    <m/>
    <m/>
    <m/>
    <s v="No"/>
    <n v="28"/>
    <m/>
    <m/>
    <x v="1"/>
    <d v="2023-03-31T18:57:00.000"/>
    <s v="RT @thelogisticswd: ♻️🚛 El bloque pretende reducir las emisiones en 55% respecto a lo generado en 2021._x000a__x000a_La Unión Europea prohíbe definitiv…"/>
    <n v="1"/>
    <n v="0"/>
    <n v="0"/>
    <n v="0"/>
    <n v="0"/>
    <x v="0"/>
    <m/>
    <m/>
    <s v="thelogisticswd"/>
    <m/>
    <m/>
    <m/>
    <m/>
    <s v="es"/>
    <s v="https://twitter.com/daya1angel/status/1641877271647510551"/>
    <x v="12"/>
    <d v="2023-03-31T00:00:00.000"/>
    <s v="18:57:00"/>
    <s v="everyone"/>
    <s v="place:unión europea"/>
    <m/>
    <b v="0"/>
    <m/>
    <m/>
    <m/>
    <m/>
    <m/>
    <m/>
    <m/>
    <m/>
    <m/>
    <m/>
    <m/>
    <m/>
    <m/>
    <m/>
    <m/>
    <m/>
    <s v="https://pbs.twimg.com/profile_images/875829647790964737/mJLoGN7N_normal.jpg"/>
    <s v="1641877271647510551"/>
    <s v="1641877271647510551"/>
    <m/>
    <s v=""/>
    <s v=""/>
    <s v="1641849836583387152"/>
    <s v="1641849836583387152"/>
    <n v="865662805"/>
    <m/>
    <m/>
    <m/>
    <m/>
    <m/>
    <m/>
    <n v="2"/>
    <s v="5"/>
    <s v="1"/>
    <m/>
    <m/>
    <m/>
    <m/>
    <m/>
    <m/>
    <m/>
    <m/>
    <m/>
  </r>
  <r>
    <s v="daya1angel"/>
    <s v="thelogisticswd"/>
    <m/>
    <m/>
    <m/>
    <m/>
    <m/>
    <m/>
    <m/>
    <m/>
    <s v="No"/>
    <n v="29"/>
    <m/>
    <m/>
    <x v="2"/>
    <d v="2023-03-31T18:57:00.000"/>
    <s v="RT @thelogisticswd: ♻️🚛 El bloque pretende reducir las emisiones en 55% respecto a lo generado en 2021._x000a__x000a_La Unión Europea prohíbe definitiv…"/>
    <n v="1"/>
    <n v="0"/>
    <n v="0"/>
    <n v="0"/>
    <n v="0"/>
    <x v="0"/>
    <m/>
    <m/>
    <s v="thelogisticswd"/>
    <m/>
    <m/>
    <m/>
    <m/>
    <s v="es"/>
    <s v="https://twitter.com/daya1angel/status/1641877271647510551"/>
    <x v="12"/>
    <d v="2023-03-31T00:00:00.000"/>
    <s v="18:57:00"/>
    <s v="everyone"/>
    <s v="place:unión europea"/>
    <m/>
    <b v="0"/>
    <m/>
    <m/>
    <m/>
    <m/>
    <m/>
    <m/>
    <m/>
    <m/>
    <m/>
    <m/>
    <m/>
    <m/>
    <m/>
    <m/>
    <m/>
    <m/>
    <s v="https://pbs.twimg.com/profile_images/875829647790964737/mJLoGN7N_normal.jpg"/>
    <s v="1641877271647510551"/>
    <s v="1641877271647510551"/>
    <m/>
    <s v=""/>
    <s v=""/>
    <s v="1641849836583387152"/>
    <s v="1641849836583387152"/>
    <n v="865662805"/>
    <m/>
    <m/>
    <m/>
    <m/>
    <m/>
    <m/>
    <n v="2"/>
    <s v="5"/>
    <s v="1"/>
    <n v="0"/>
    <n v="0"/>
    <n v="0"/>
    <n v="0"/>
    <n v="0"/>
    <n v="0"/>
    <n v="13"/>
    <n v="61.904761904761905"/>
    <n v="21"/>
  </r>
  <r>
    <s v="daya1angel"/>
    <s v="mcr_xadis"/>
    <m/>
    <m/>
    <m/>
    <m/>
    <m/>
    <m/>
    <m/>
    <m/>
    <s v="No"/>
    <n v="30"/>
    <m/>
    <m/>
    <x v="1"/>
    <d v="2023-04-02T23:48:16.000"/>
    <s v="RT @MCR_XADIS: Ven a #TheLogisticsWorld con más de 50 conferencias sin costo, mesas, panel y casos prácticos en diferentes ejes temáticos.…"/>
    <n v="1"/>
    <n v="0"/>
    <n v="0"/>
    <n v="0"/>
    <n v="0"/>
    <x v="3"/>
    <m/>
    <m/>
    <s v="mcr_xadis"/>
    <m/>
    <m/>
    <m/>
    <m/>
    <s v="es"/>
    <s v="https://twitter.com/daya1angel/status/1642675345458438148"/>
    <x v="13"/>
    <d v="2023-04-02T00:00:00.000"/>
    <s v="23:48:16"/>
    <s v="everyone"/>
    <s v="other:thelogisticsworld"/>
    <m/>
    <b v="0"/>
    <m/>
    <m/>
    <m/>
    <m/>
    <m/>
    <m/>
    <m/>
    <m/>
    <m/>
    <m/>
    <m/>
    <m/>
    <m/>
    <m/>
    <m/>
    <m/>
    <s v="https://pbs.twimg.com/profile_images/875829647790964737/mJLoGN7N_normal.jpg"/>
    <s v="1642675345458438148"/>
    <s v="1642675345458438148"/>
    <m/>
    <s v=""/>
    <s v=""/>
    <s v="1642543965168648197"/>
    <s v="1642543965168648197"/>
    <n v="865662805"/>
    <m/>
    <m/>
    <m/>
    <m/>
    <m/>
    <m/>
    <n v="4"/>
    <s v="5"/>
    <s v="5"/>
    <m/>
    <m/>
    <m/>
    <m/>
    <m/>
    <m/>
    <m/>
    <m/>
    <m/>
  </r>
  <r>
    <s v="daya1angel"/>
    <s v="mcr_xadis"/>
    <m/>
    <m/>
    <m/>
    <m/>
    <m/>
    <m/>
    <m/>
    <m/>
    <s v="No"/>
    <n v="31"/>
    <m/>
    <m/>
    <x v="2"/>
    <d v="2023-04-02T23:48:16.000"/>
    <s v="RT @MCR_XADIS: Ven a #TheLogisticsWorld con más de 50 conferencias sin costo, mesas, panel y casos prácticos en diferentes ejes temáticos.…"/>
    <n v="1"/>
    <n v="0"/>
    <n v="0"/>
    <n v="0"/>
    <n v="0"/>
    <x v="3"/>
    <m/>
    <m/>
    <s v="mcr_xadis"/>
    <m/>
    <m/>
    <m/>
    <m/>
    <s v="es"/>
    <s v="https://twitter.com/daya1angel/status/1642675345458438148"/>
    <x v="13"/>
    <d v="2023-04-02T00:00:00.000"/>
    <s v="23:48:16"/>
    <s v="everyone"/>
    <s v="other:thelogisticsworld"/>
    <m/>
    <b v="0"/>
    <m/>
    <m/>
    <m/>
    <m/>
    <m/>
    <m/>
    <m/>
    <m/>
    <m/>
    <m/>
    <m/>
    <m/>
    <m/>
    <m/>
    <m/>
    <m/>
    <s v="https://pbs.twimg.com/profile_images/875829647790964737/mJLoGN7N_normal.jpg"/>
    <s v="1642675345458438148"/>
    <s v="1642675345458438148"/>
    <m/>
    <s v=""/>
    <s v=""/>
    <s v="1642543965168648197"/>
    <s v="1642543965168648197"/>
    <n v="865662805"/>
    <m/>
    <m/>
    <m/>
    <m/>
    <m/>
    <m/>
    <n v="4"/>
    <s v="5"/>
    <s v="5"/>
    <n v="0"/>
    <n v="0"/>
    <n v="0"/>
    <n v="0"/>
    <n v="0"/>
    <n v="0"/>
    <n v="13"/>
    <n v="61.904761904761905"/>
    <n v="21"/>
  </r>
  <r>
    <s v="daya1angel"/>
    <s v="thelogisticswd"/>
    <m/>
    <m/>
    <m/>
    <m/>
    <m/>
    <m/>
    <m/>
    <m/>
    <s v="No"/>
    <n v="32"/>
    <m/>
    <m/>
    <x v="1"/>
    <d v="2023-04-04T21:23:04.000"/>
    <s v="RT @thelogisticswd: ⚡📦 Conoce los tips de MELI para mejorar tu estrategia logística y cumplir con envíos en menos de 24 horas y lograr entr…"/>
    <n v="1"/>
    <n v="0"/>
    <n v="0"/>
    <n v="0"/>
    <n v="0"/>
    <x v="0"/>
    <m/>
    <m/>
    <s v="thelogisticswd"/>
    <m/>
    <m/>
    <m/>
    <m/>
    <s v="es"/>
    <s v="https://twitter.com/daya1angel/status/1643363579700162561"/>
    <x v="14"/>
    <d v="2023-04-04T00:00:00.000"/>
    <s v="21:23:04"/>
    <s v="everyone"/>
    <s v="other:meli"/>
    <m/>
    <b v="0"/>
    <m/>
    <m/>
    <m/>
    <m/>
    <m/>
    <m/>
    <m/>
    <m/>
    <m/>
    <m/>
    <m/>
    <m/>
    <m/>
    <m/>
    <m/>
    <m/>
    <s v="https://pbs.twimg.com/profile_images/875829647790964737/mJLoGN7N_normal.jpg"/>
    <s v="1643363579700162561"/>
    <s v="1643363579700162561"/>
    <m/>
    <s v=""/>
    <s v=""/>
    <s v="1643356052346249216"/>
    <s v="1643356052346249216"/>
    <n v="865662805"/>
    <m/>
    <m/>
    <m/>
    <m/>
    <m/>
    <m/>
    <n v="2"/>
    <s v="5"/>
    <s v="1"/>
    <m/>
    <m/>
    <m/>
    <m/>
    <m/>
    <m/>
    <m/>
    <m/>
    <m/>
  </r>
  <r>
    <s v="daya1angel"/>
    <s v="thelogisticswd"/>
    <m/>
    <m/>
    <m/>
    <m/>
    <m/>
    <m/>
    <m/>
    <m/>
    <s v="No"/>
    <n v="33"/>
    <m/>
    <m/>
    <x v="2"/>
    <d v="2023-04-04T21:23:04.000"/>
    <s v="RT @thelogisticswd: ⚡📦 Conoce los tips de MELI para mejorar tu estrategia logística y cumplir con envíos en menos de 24 horas y lograr entr…"/>
    <n v="1"/>
    <n v="0"/>
    <n v="0"/>
    <n v="0"/>
    <n v="0"/>
    <x v="0"/>
    <m/>
    <m/>
    <s v="thelogisticswd"/>
    <m/>
    <m/>
    <m/>
    <m/>
    <s v="es"/>
    <s v="https://twitter.com/daya1angel/status/1643363579700162561"/>
    <x v="14"/>
    <d v="2023-04-04T00:00:00.000"/>
    <s v="21:23:04"/>
    <s v="everyone"/>
    <s v="other:meli"/>
    <m/>
    <b v="0"/>
    <m/>
    <m/>
    <m/>
    <m/>
    <m/>
    <m/>
    <m/>
    <m/>
    <m/>
    <m/>
    <m/>
    <m/>
    <m/>
    <m/>
    <m/>
    <m/>
    <s v="https://pbs.twimg.com/profile_images/875829647790964737/mJLoGN7N_normal.jpg"/>
    <s v="1643363579700162561"/>
    <s v="1643363579700162561"/>
    <m/>
    <s v=""/>
    <s v=""/>
    <s v="1643356052346249216"/>
    <s v="1643356052346249216"/>
    <n v="865662805"/>
    <m/>
    <m/>
    <m/>
    <m/>
    <m/>
    <m/>
    <n v="2"/>
    <s v="5"/>
    <s v="1"/>
    <n v="0"/>
    <n v="0"/>
    <n v="0"/>
    <n v="0"/>
    <n v="0"/>
    <n v="0"/>
    <n v="13"/>
    <n v="54.166666666666664"/>
    <n v="24"/>
  </r>
  <r>
    <s v="daya1angel"/>
    <s v="mcr_xadis"/>
    <m/>
    <m/>
    <m/>
    <m/>
    <m/>
    <m/>
    <m/>
    <m/>
    <s v="No"/>
    <n v="34"/>
    <m/>
    <m/>
    <x v="1"/>
    <d v="2023-04-04T21:22:03.000"/>
    <s v="RT @MCR_XADIS: 📣 Asiste a #TheLogisticsWorld y conoce como #XADIS puede ayudar a tu empresa con soluciones para gestión eficiente de tus re…"/>
    <n v="1"/>
    <n v="0"/>
    <n v="0"/>
    <n v="0"/>
    <n v="0"/>
    <x v="2"/>
    <m/>
    <m/>
    <s v="mcr_xadis"/>
    <m/>
    <m/>
    <m/>
    <m/>
    <s v="es"/>
    <s v="https://twitter.com/daya1angel/status/1643363323944083457"/>
    <x v="15"/>
    <d v="2023-04-04T00:00:00.000"/>
    <s v="21:22:03"/>
    <s v="everyone"/>
    <s v="other:thelogisticsworld  other:xadis"/>
    <m/>
    <b v="0"/>
    <m/>
    <m/>
    <m/>
    <m/>
    <m/>
    <m/>
    <m/>
    <m/>
    <m/>
    <m/>
    <m/>
    <m/>
    <m/>
    <m/>
    <m/>
    <m/>
    <s v="https://pbs.twimg.com/profile_images/875829647790964737/mJLoGN7N_normal.jpg"/>
    <s v="1643363323944083457"/>
    <s v="1643363323944083457"/>
    <m/>
    <s v=""/>
    <s v=""/>
    <s v="1643317817964462084"/>
    <s v="1643317817964462084"/>
    <n v="865662805"/>
    <m/>
    <m/>
    <m/>
    <m/>
    <m/>
    <m/>
    <n v="4"/>
    <s v="5"/>
    <s v="5"/>
    <m/>
    <m/>
    <m/>
    <m/>
    <m/>
    <m/>
    <m/>
    <m/>
    <m/>
  </r>
  <r>
    <s v="daya1angel"/>
    <s v="mcr_xadis"/>
    <m/>
    <m/>
    <m/>
    <m/>
    <m/>
    <m/>
    <m/>
    <m/>
    <s v="No"/>
    <n v="35"/>
    <m/>
    <m/>
    <x v="2"/>
    <d v="2023-04-04T21:22:03.000"/>
    <s v="RT @MCR_XADIS: 📣 Asiste a #TheLogisticsWorld y conoce como #XADIS puede ayudar a tu empresa con soluciones para gestión eficiente de tus re…"/>
    <n v="1"/>
    <n v="0"/>
    <n v="0"/>
    <n v="0"/>
    <n v="0"/>
    <x v="2"/>
    <m/>
    <m/>
    <s v="mcr_xadis"/>
    <m/>
    <m/>
    <m/>
    <m/>
    <s v="es"/>
    <s v="https://twitter.com/daya1angel/status/1643363323944083457"/>
    <x v="15"/>
    <d v="2023-04-04T00:00:00.000"/>
    <s v="21:22:03"/>
    <s v="everyone"/>
    <s v="other:thelogisticsworld  other:xadis"/>
    <m/>
    <b v="0"/>
    <m/>
    <m/>
    <m/>
    <m/>
    <m/>
    <m/>
    <m/>
    <m/>
    <m/>
    <m/>
    <m/>
    <m/>
    <m/>
    <m/>
    <m/>
    <m/>
    <s v="https://pbs.twimg.com/profile_images/875829647790964737/mJLoGN7N_normal.jpg"/>
    <s v="1643363323944083457"/>
    <s v="1643363323944083457"/>
    <m/>
    <s v=""/>
    <s v=""/>
    <s v="1643317817964462084"/>
    <s v="1643317817964462084"/>
    <n v="865662805"/>
    <m/>
    <m/>
    <m/>
    <m/>
    <m/>
    <m/>
    <n v="4"/>
    <s v="5"/>
    <s v="5"/>
    <n v="0"/>
    <n v="0"/>
    <n v="0"/>
    <n v="0"/>
    <n v="0"/>
    <n v="0"/>
    <n v="12"/>
    <n v="54.54545454545455"/>
    <n v="22"/>
  </r>
  <r>
    <s v="daya1angel"/>
    <s v="mcr_xadis"/>
    <m/>
    <m/>
    <m/>
    <m/>
    <m/>
    <m/>
    <m/>
    <m/>
    <s v="No"/>
    <n v="36"/>
    <m/>
    <m/>
    <x v="1"/>
    <d v="2023-04-06T07:04:32.000"/>
    <s v="RT @MCR_XADIS: Ven a #TheLogisticsWorld y conoce como #XADIS puede ayudar a tu empresa con soluciones para gestión eficiente de tus recurso…"/>
    <n v="0"/>
    <n v="0"/>
    <n v="0"/>
    <n v="0"/>
    <n v="0"/>
    <x v="2"/>
    <m/>
    <m/>
    <s v="mcr_xadis"/>
    <m/>
    <m/>
    <m/>
    <m/>
    <s v="es"/>
    <s v="https://twitter.com/daya1angel/status/1643872298619875328"/>
    <x v="16"/>
    <d v="2023-04-06T00:00:00.000"/>
    <s v="07:04:32"/>
    <s v="everyone"/>
    <s v="other:thelogisticsworld  other:xadis"/>
    <m/>
    <b v="0"/>
    <m/>
    <m/>
    <m/>
    <m/>
    <m/>
    <m/>
    <m/>
    <m/>
    <m/>
    <m/>
    <m/>
    <m/>
    <m/>
    <m/>
    <m/>
    <m/>
    <s v="https://pbs.twimg.com/profile_images/875829647790964737/mJLoGN7N_normal.jpg"/>
    <s v="1643872298619875328"/>
    <s v="1643872298619875328"/>
    <m/>
    <s v=""/>
    <s v=""/>
    <s v="1643826538054336512"/>
    <s v="1643826538054336512"/>
    <n v="865662805"/>
    <m/>
    <m/>
    <m/>
    <m/>
    <m/>
    <m/>
    <n v="4"/>
    <s v="5"/>
    <s v="5"/>
    <m/>
    <m/>
    <m/>
    <m/>
    <m/>
    <m/>
    <m/>
    <m/>
    <m/>
  </r>
  <r>
    <s v="daya1angel"/>
    <s v="mcr_xadis"/>
    <m/>
    <m/>
    <m/>
    <m/>
    <m/>
    <m/>
    <m/>
    <m/>
    <s v="No"/>
    <n v="37"/>
    <m/>
    <m/>
    <x v="2"/>
    <d v="2023-04-06T07:04:32.000"/>
    <s v="RT @MCR_XADIS: Ven a #TheLogisticsWorld y conoce como #XADIS puede ayudar a tu empresa con soluciones para gestión eficiente de tus recurso…"/>
    <n v="0"/>
    <n v="0"/>
    <n v="0"/>
    <n v="0"/>
    <n v="0"/>
    <x v="2"/>
    <m/>
    <m/>
    <s v="mcr_xadis"/>
    <m/>
    <m/>
    <m/>
    <m/>
    <s v="es"/>
    <s v="https://twitter.com/daya1angel/status/1643872298619875328"/>
    <x v="16"/>
    <d v="2023-04-06T00:00:00.000"/>
    <s v="07:04:32"/>
    <s v="everyone"/>
    <s v="other:thelogisticsworld  other:xadis"/>
    <m/>
    <b v="0"/>
    <m/>
    <m/>
    <m/>
    <m/>
    <m/>
    <m/>
    <m/>
    <m/>
    <m/>
    <m/>
    <m/>
    <m/>
    <m/>
    <m/>
    <m/>
    <m/>
    <s v="https://pbs.twimg.com/profile_images/875829647790964737/mJLoGN7N_normal.jpg"/>
    <s v="1643872298619875328"/>
    <s v="1643872298619875328"/>
    <m/>
    <s v=""/>
    <s v=""/>
    <s v="1643826538054336512"/>
    <s v="1643826538054336512"/>
    <n v="865662805"/>
    <m/>
    <m/>
    <m/>
    <m/>
    <m/>
    <m/>
    <n v="4"/>
    <s v="5"/>
    <s v="5"/>
    <n v="0"/>
    <n v="0"/>
    <n v="0"/>
    <n v="0"/>
    <n v="0"/>
    <n v="0"/>
    <n v="12"/>
    <n v="54.54545454545455"/>
    <n v="22"/>
  </r>
  <r>
    <s v="mauhdez85"/>
    <s v="leadglobalgroup"/>
    <m/>
    <m/>
    <m/>
    <m/>
    <m/>
    <m/>
    <m/>
    <m/>
    <s v="No"/>
    <n v="38"/>
    <m/>
    <m/>
    <x v="1"/>
    <d v="2023-03-30T23:36:55.000"/>
    <s v="RT @LeadGlobalGroup: 🙌 Los invitamos a la exposición de Logística, Comercio Exterior y Carga más grande de México y Centroamérica._x000a__x000a_🔵 @thel…"/>
    <n v="4"/>
    <n v="0"/>
    <n v="0"/>
    <n v="0"/>
    <n v="0"/>
    <x v="0"/>
    <m/>
    <m/>
    <s v="leadglobalgroup"/>
    <m/>
    <m/>
    <m/>
    <m/>
    <s v="es"/>
    <s v="https://twitter.com/mauhdez85/status/1641585325255303175"/>
    <x v="17"/>
    <d v="2023-03-30T00:00:00.000"/>
    <s v="23:36:55"/>
    <s v="everyone"/>
    <s v="other:logística  other:comercio exterior  organization:méxico  place:centroamérica"/>
    <m/>
    <b v="0"/>
    <m/>
    <m/>
    <m/>
    <m/>
    <m/>
    <m/>
    <m/>
    <m/>
    <m/>
    <m/>
    <m/>
    <m/>
    <m/>
    <m/>
    <m/>
    <m/>
    <s v="https://pbs.twimg.com/profile_images/1560965547680043008/7qeZEMZz_normal.jpg"/>
    <s v="1641585325255303175"/>
    <s v="1641585325255303175"/>
    <m/>
    <s v=""/>
    <s v=""/>
    <s v="1641571076571267075"/>
    <s v="1641571076571267075"/>
    <n v="391823842"/>
    <m/>
    <m/>
    <m/>
    <m/>
    <m/>
    <m/>
    <n v="1"/>
    <s v="2"/>
    <s v="2"/>
    <m/>
    <m/>
    <m/>
    <m/>
    <m/>
    <m/>
    <m/>
    <m/>
    <m/>
  </r>
  <r>
    <s v="mauhdez85"/>
    <s v="leadglobalgroup"/>
    <m/>
    <m/>
    <m/>
    <m/>
    <m/>
    <m/>
    <m/>
    <m/>
    <s v="No"/>
    <n v="39"/>
    <m/>
    <m/>
    <x v="2"/>
    <d v="2023-03-30T23:36:55.000"/>
    <s v="RT @LeadGlobalGroup: 🙌 Los invitamos a la exposición de Logística, Comercio Exterior y Carga más grande de México y Centroamérica._x000a__x000a_🔵 @thel…"/>
    <n v="4"/>
    <n v="0"/>
    <n v="0"/>
    <n v="0"/>
    <n v="0"/>
    <x v="0"/>
    <m/>
    <m/>
    <s v="leadglobalgroup"/>
    <m/>
    <m/>
    <m/>
    <m/>
    <s v="es"/>
    <s v="https://twitter.com/mauhdez85/status/1641585325255303175"/>
    <x v="17"/>
    <d v="2023-03-30T00:00:00.000"/>
    <s v="23:36:55"/>
    <s v="everyone"/>
    <s v="other:logística  other:comercio exterior  organization:méxico  place:centroamérica"/>
    <m/>
    <b v="0"/>
    <m/>
    <m/>
    <m/>
    <m/>
    <m/>
    <m/>
    <m/>
    <m/>
    <m/>
    <m/>
    <m/>
    <m/>
    <m/>
    <m/>
    <m/>
    <m/>
    <s v="https://pbs.twimg.com/profile_images/1560965547680043008/7qeZEMZz_normal.jpg"/>
    <s v="1641585325255303175"/>
    <s v="1641585325255303175"/>
    <m/>
    <s v=""/>
    <s v=""/>
    <s v="1641571076571267075"/>
    <s v="1641571076571267075"/>
    <n v="391823842"/>
    <m/>
    <m/>
    <m/>
    <m/>
    <m/>
    <m/>
    <n v="1"/>
    <s v="2"/>
    <s v="2"/>
    <n v="0"/>
    <n v="0"/>
    <n v="0"/>
    <n v="0"/>
    <n v="0"/>
    <n v="0"/>
    <n v="11"/>
    <n v="55"/>
    <n v="20"/>
  </r>
  <r>
    <s v="tlcmagazinemx"/>
    <s v="thelogisticswd"/>
    <m/>
    <m/>
    <m/>
    <m/>
    <m/>
    <m/>
    <m/>
    <m/>
    <s v="No"/>
    <n v="40"/>
    <m/>
    <m/>
    <x v="0"/>
    <d v="2023-04-03T17:00:56.000"/>
    <s v="🔵 THE LOGISTICS WORLD®️ I SUMMIT &amp;amp; EXPO _x000a__x000a_🙌Te esperamos en el Pabellón de Comercio Exterior y Carga de  @thelogisticswd _x000a__x000a_Regístrate ahora SIN COSTO 👉 _x000a__x000a_https://t.co/k3Locx9MCIámaras&amp;amp;utm_campaign=Post_Camaras_Asoc&amp;amp;utm_term=seguidores&amp;amp;utm_content=TLC303 https://t.co/UOpXEByhC7"/>
    <n v="0"/>
    <n v="0"/>
    <n v="0"/>
    <n v="0"/>
    <n v="42"/>
    <x v="0"/>
    <s v="https://expo.thelogisticsworld.com/registro/?utm_source=Social&amp;utm_medium=Redes_c https://twitter.com/TLCMagazineMx/status/1642935225616416789/photo/1 https://twitter.com/TLCMagazineMx/status/1642935225616416789/photo/1 https://twitter.com/TLCMagazineMx/status/1642935225616416789/photo/1 https://twitter.com/TLCMagazineMx/status/1642935225616416789/photo/1"/>
    <s v="thelogisticsworld.com twitter.com twitter.com twitter.com twitter.com"/>
    <s v="thelogisticswd"/>
    <m/>
    <s v="https://pbs.twimg.com/media/Fszg4VpXoAAfWvm.jpg https://pbs.twimg.com/media/Fszg4XJXoAA43Tc.jpg https://pbs.twimg.com/media/Fszg4XHXwBIYUYG.jpg https://pbs.twimg.com/media/Fszg4WgXwAwr5LM.jpg    "/>
    <s v="photo photo photo photo"/>
    <m/>
    <s v="es"/>
    <s v="https://twitter.com/tlcmagazinemx/status/1642935225616416789"/>
    <x v="18"/>
    <d v="2023-04-03T00:00:00.000"/>
    <s v="17:00:56"/>
    <s v="everyone"/>
    <s v="other:the logistics"/>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Unified Twitter Taxonomy description:A taxonomy of user interests.  entity:Business &amp; finance   Domain name:Unified Twitter Taxonomy description:A taxonomy of user interests.  entity:Logistics "/>
    <b v="0"/>
    <m/>
    <m/>
    <m/>
    <m/>
    <m/>
    <m/>
    <m/>
    <m/>
    <m/>
    <s v="3_1642935222571343872 3_1642935222973997056 3_1642935222965616658 3_1642935222802038796"/>
    <m/>
    <s v="1080 1080 1080 1080"/>
    <s v="1080 1080 1080 1080"/>
    <m/>
    <m/>
    <m/>
    <s v="https://pbs.twimg.com/media/Fszg4VpXoAAfWvm.jpg"/>
    <s v="1642935225616416789"/>
    <s v="1642935225616416789"/>
    <m/>
    <s v=""/>
    <s v=""/>
    <s v=""/>
    <s v="1642935225616416789"/>
    <s v="844267383007019008"/>
    <m/>
    <m/>
    <m/>
    <m/>
    <m/>
    <m/>
    <n v="1"/>
    <s v="1"/>
    <s v="1"/>
    <n v="0"/>
    <n v="0"/>
    <n v="0"/>
    <n v="0"/>
    <n v="0"/>
    <n v="0"/>
    <n v="12"/>
    <n v="52.17391304347826"/>
    <n v="23"/>
  </r>
  <r>
    <s v="elnorte_mty"/>
    <s v="grupo_loci"/>
    <m/>
    <m/>
    <m/>
    <m/>
    <m/>
    <m/>
    <m/>
    <m/>
    <s v="No"/>
    <n v="41"/>
    <m/>
    <m/>
    <x v="1"/>
    <d v="2023-04-05T19:41:10.000"/>
    <s v="RT @Grupo_LOCI: ¡YA ESTAMOS CASI LISTOS!_x000a_&quot;THE LOGISTICS WORLD® | SUMMIT &amp;amp; EXPO 2023&quot; (edición 16). https://t.co/7JCFOrkZhT_x000a_¡Te esperamos en…"/>
    <n v="1"/>
    <n v="0"/>
    <n v="0"/>
    <n v="0"/>
    <n v="0"/>
    <x v="0"/>
    <s v="https://expo.thelogisticsworld.com/"/>
    <s v="thelogisticsworld.com"/>
    <s v="grupo_loci"/>
    <m/>
    <m/>
    <m/>
    <m/>
    <s v="es"/>
    <s v="https://twitter.com/elnorte_mty/status/1643700325671489539"/>
    <x v="19"/>
    <d v="2023-04-05T00:00:00.000"/>
    <s v="19:41:10"/>
    <s v="everyone"/>
    <s v="other:the logistics world®"/>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464312525110104076/V-V2MVG9_normal.jpg"/>
    <s v="1643700325671489539"/>
    <s v="1643700325671489539"/>
    <m/>
    <s v=""/>
    <s v=""/>
    <s v="1643695303923564544"/>
    <s v="1643695303923564544"/>
    <s v="1272888807264747521"/>
    <m/>
    <m/>
    <m/>
    <m/>
    <m/>
    <m/>
    <n v="1"/>
    <s v="6"/>
    <s v="6"/>
    <m/>
    <m/>
    <m/>
    <m/>
    <m/>
    <m/>
    <m/>
    <m/>
    <m/>
  </r>
  <r>
    <s v="elnorte_mty"/>
    <s v="grupo_loci"/>
    <m/>
    <m/>
    <m/>
    <m/>
    <m/>
    <m/>
    <m/>
    <m/>
    <s v="No"/>
    <n v="42"/>
    <m/>
    <m/>
    <x v="2"/>
    <d v="2023-04-05T19:41:10.000"/>
    <s v="RT @Grupo_LOCI: ¡YA ESTAMOS CASI LISTOS!_x000a_&quot;THE LOGISTICS WORLD® | SUMMIT &amp;amp; EXPO 2023&quot; (edición 16). https://t.co/7JCFOrkZhT_x000a_¡Te esperamos en…"/>
    <n v="1"/>
    <n v="0"/>
    <n v="0"/>
    <n v="0"/>
    <n v="0"/>
    <x v="0"/>
    <s v="https://expo.thelogisticsworld.com/"/>
    <s v="thelogisticsworld.com"/>
    <s v="grupo_loci"/>
    <m/>
    <m/>
    <m/>
    <m/>
    <s v="es"/>
    <s v="https://twitter.com/elnorte_mty/status/1643700325671489539"/>
    <x v="19"/>
    <d v="2023-04-05T00:00:00.000"/>
    <s v="19:41:10"/>
    <s v="everyone"/>
    <s v="other:the logistics world®"/>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464312525110104076/V-V2MVG9_normal.jpg"/>
    <s v="1643700325671489539"/>
    <s v="1643700325671489539"/>
    <m/>
    <s v=""/>
    <s v=""/>
    <s v="1643695303923564544"/>
    <s v="1643695303923564544"/>
    <s v="1272888807264747521"/>
    <m/>
    <m/>
    <m/>
    <m/>
    <m/>
    <m/>
    <n v="1"/>
    <s v="6"/>
    <s v="6"/>
    <n v="0"/>
    <n v="0"/>
    <n v="0"/>
    <n v="0"/>
    <n v="0"/>
    <n v="0"/>
    <n v="12"/>
    <n v="66.66666666666667"/>
    <n v="18"/>
  </r>
  <r>
    <s v="canacarmexico"/>
    <s v="thelogisticswd"/>
    <m/>
    <m/>
    <m/>
    <m/>
    <m/>
    <m/>
    <m/>
    <m/>
    <s v="No"/>
    <n v="43"/>
    <m/>
    <m/>
    <x v="0"/>
    <d v="2023-03-30T20:24:45.000"/>
    <s v="🤝 Conoce la agenda de Logistics Talks Gratuitas de  @thelogisticswd _x000a_  _x000a_¡Inspírate en el evento que no para de crecer!  _x000a_  _x000a_❕ Conoce la agenda y regístrate sin costo 👉  _x000a_https://t.co/QzGNh2V4Iq https://t.co/Yxzhl1aZmV"/>
    <n v="3"/>
    <n v="3"/>
    <n v="1"/>
    <n v="0"/>
    <n v="595"/>
    <x v="0"/>
    <s v="https://expo.thelogisticsworld.com/registro/?utm_source=Social&amp;utm_medium=Redes_c%C3%A1maras&amp;utm_campaign=Post_Camaras_Asoc&amp;utm_term=seguidores&amp;utm_content=Canacar303 https://twitter.com/canacarmexico/status/1641536966947741696/photo/1 https://twitter.com/canacarmexico/status/1641536966947741696/photo/1 https://twitter.com/canacarmexico/status/1641536966947741696/photo/1 https://twitter.com/canacarmexico/status/1641536966947741696/photo/1"/>
    <s v="thelogisticsworld.com twitter.com twitter.com twitter.com twitter.com"/>
    <s v="thelogisticswd"/>
    <m/>
    <s v="https://pbs.twimg.com/media/FsfpHY1WIAgkq7Z.jpg https://pbs.twimg.com/media/FsfpHY5WIAobOjy.jpg https://pbs.twimg.com/media/FsfpHY4XsAAIyjq.jpg https://pbs.twimg.com/media/FsfpHY1WIAslgVm.jpg    "/>
    <s v="photo photo photo photo"/>
    <m/>
    <s v="es"/>
    <s v="https://twitter.com/canacarmexico/status/1641536966947741696"/>
    <x v="20"/>
    <d v="2023-03-30T00:00:00.000"/>
    <s v="20:24:45"/>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s v="3_1641536902334390280 3_1641536902351167498 3_1641536902347075584 3_1641536902334390283"/>
    <m/>
    <s v="627 627 627 627"/>
    <s v="1200 1200 1200 1200"/>
    <m/>
    <m/>
    <m/>
    <s v="https://pbs.twimg.com/media/FsfpHY1WIAgkq7Z.jpg"/>
    <s v="1641536966947741696"/>
    <s v="1641536966947741696"/>
    <m/>
    <s v=""/>
    <s v=""/>
    <s v=""/>
    <s v="1641536966947741696"/>
    <n v="150427591"/>
    <m/>
    <m/>
    <m/>
    <m/>
    <m/>
    <m/>
    <n v="2"/>
    <s v="4"/>
    <s v="1"/>
    <n v="0"/>
    <n v="0"/>
    <n v="0"/>
    <n v="0"/>
    <n v="0"/>
    <n v="0"/>
    <n v="13"/>
    <n v="52"/>
    <n v="25"/>
  </r>
  <r>
    <s v="canacarmexico"/>
    <s v="thelogisticswd"/>
    <m/>
    <m/>
    <m/>
    <m/>
    <m/>
    <m/>
    <m/>
    <m/>
    <s v="No"/>
    <n v="44"/>
    <m/>
    <m/>
    <x v="0"/>
    <d v="2023-04-05T20:56:14.000"/>
    <s v="🔵 THE LOGISTICS WORLD®️ I SUMMIT &amp;amp; EXPO_x000a_🚛 Asiste a @thelogisticswd  y forma parte del Auditorio de capacitación especializado de Transporte e inspírate con expertos._x000a_Regístrate ahora: https://t.co/jgaNmLOXqW https://t.co/hhz8c6sGcZ"/>
    <n v="0"/>
    <n v="0"/>
    <n v="0"/>
    <n v="0"/>
    <n v="239"/>
    <x v="0"/>
    <s v="https://expo.thelogisticsworld.com/registro/?utm_source=Social&amp;utm_medium=Redes_c%C3%A1maras&amp;utm_campaign=Post_Camaras_Asoc&amp;utm_term=seguidores&amp;utm_content=Canacar54 https://twitter.com/canacarmexico/status/1643719216527450114/photo/1"/>
    <s v="thelogisticsworld.com twitter.com"/>
    <s v="thelogisticswd"/>
    <m/>
    <s v="https://pbs.twimg.com/media/Fs-oQsGXgAAlYk1.jpg"/>
    <s v="photo"/>
    <m/>
    <s v="es"/>
    <s v="https://twitter.com/canacarmexico/status/1643719216527450114"/>
    <x v="21"/>
    <d v="2023-04-05T00:00:00.000"/>
    <s v="20:56:14"/>
    <s v="everyone"/>
    <m/>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s v="3_1643717393682759680"/>
    <m/>
    <n v="1080"/>
    <n v="1080"/>
    <m/>
    <m/>
    <m/>
    <s v="https://pbs.twimg.com/media/Fs-oQsGXgAAlYk1.jpg"/>
    <s v="1643719216527450114"/>
    <s v="1643719216527450114"/>
    <m/>
    <s v=""/>
    <s v=""/>
    <s v=""/>
    <s v="1643719216527450114"/>
    <n v="150427591"/>
    <m/>
    <m/>
    <m/>
    <m/>
    <m/>
    <m/>
    <n v="2"/>
    <s v="4"/>
    <s v="1"/>
    <n v="0"/>
    <n v="0"/>
    <n v="0"/>
    <n v="0"/>
    <n v="0"/>
    <n v="0"/>
    <n v="14"/>
    <n v="53.84615384615385"/>
    <n v="26"/>
  </r>
  <r>
    <s v="motoradiesel"/>
    <s v="canacarmexico"/>
    <m/>
    <m/>
    <m/>
    <m/>
    <m/>
    <m/>
    <m/>
    <m/>
    <s v="No"/>
    <n v="45"/>
    <m/>
    <m/>
    <x v="1"/>
    <d v="2023-03-30T21:12:31.000"/>
    <s v="RT @canacarmexico: 🤝 Conoce la agenda de Logistics Talks Gratuitas de  @thelogisticswd _x000a_  _x000a_¡Inspírate en el evento que no para de crecer! …"/>
    <n v="3"/>
    <n v="0"/>
    <n v="0"/>
    <n v="0"/>
    <n v="0"/>
    <x v="0"/>
    <m/>
    <m/>
    <s v="canacarmexico thelogisticswd"/>
    <m/>
    <m/>
    <m/>
    <m/>
    <s v="es"/>
    <s v="https://twitter.com/motoradiesel/status/1641548987554762752"/>
    <x v="22"/>
    <d v="2023-03-30T00:00:00.000"/>
    <s v="21:12:31"/>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641176255046320129/tUBdg9Ns_normal.jpg"/>
    <s v="1641548987554762752"/>
    <s v="1641548987554762752"/>
    <m/>
    <s v=""/>
    <s v=""/>
    <s v="1641536966947741696"/>
    <s v="1641536966947741696"/>
    <n v="118873793"/>
    <m/>
    <m/>
    <m/>
    <m/>
    <m/>
    <m/>
    <n v="1"/>
    <s v="4"/>
    <s v="4"/>
    <m/>
    <m/>
    <m/>
    <m/>
    <m/>
    <m/>
    <m/>
    <m/>
    <m/>
  </r>
  <r>
    <s v="motoradiesel"/>
    <s v="canacarmexico"/>
    <m/>
    <m/>
    <m/>
    <m/>
    <m/>
    <m/>
    <m/>
    <m/>
    <s v="No"/>
    <n v="46"/>
    <m/>
    <m/>
    <x v="2"/>
    <d v="2023-03-30T21:12:31.000"/>
    <s v="RT @canacarmexico: 🤝 Conoce la agenda de Logistics Talks Gratuitas de  @thelogisticswd _x000a_  _x000a_¡Inspírate en el evento que no para de crecer! …"/>
    <n v="3"/>
    <n v="0"/>
    <n v="0"/>
    <n v="0"/>
    <n v="0"/>
    <x v="0"/>
    <m/>
    <m/>
    <s v="canacarmexico thelogisticswd"/>
    <m/>
    <m/>
    <m/>
    <m/>
    <s v="es"/>
    <s v="https://twitter.com/motoradiesel/status/1641548987554762752"/>
    <x v="22"/>
    <d v="2023-03-30T00:00:00.000"/>
    <s v="21:12:31"/>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641176255046320129/tUBdg9Ns_normal.jpg"/>
    <s v="1641548987554762752"/>
    <s v="1641548987554762752"/>
    <m/>
    <s v=""/>
    <s v=""/>
    <s v="1641536966947741696"/>
    <s v="1641536966947741696"/>
    <n v="118873793"/>
    <m/>
    <m/>
    <m/>
    <m/>
    <m/>
    <m/>
    <n v="1"/>
    <s v="4"/>
    <s v="4"/>
    <m/>
    <m/>
    <m/>
    <m/>
    <m/>
    <m/>
    <m/>
    <m/>
    <m/>
  </r>
  <r>
    <s v="motoradiesel"/>
    <s v="thelogisticswd"/>
    <m/>
    <m/>
    <m/>
    <m/>
    <m/>
    <m/>
    <m/>
    <m/>
    <s v="No"/>
    <n v="47"/>
    <m/>
    <m/>
    <x v="1"/>
    <d v="2023-03-30T21:12:31.000"/>
    <s v="RT @canacarmexico: 🤝 Conoce la agenda de Logistics Talks Gratuitas de  @thelogisticswd _x000a_  _x000a_¡Inspírate en el evento que no para de crecer! …"/>
    <n v="3"/>
    <n v="0"/>
    <n v="0"/>
    <n v="0"/>
    <n v="0"/>
    <x v="0"/>
    <m/>
    <m/>
    <s v="canacarmexico thelogisticswd"/>
    <m/>
    <m/>
    <m/>
    <m/>
    <s v="es"/>
    <s v="https://twitter.com/motoradiesel/status/1641548987554762752"/>
    <x v="22"/>
    <d v="2023-03-30T00:00:00.000"/>
    <s v="21:12:31"/>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641176255046320129/tUBdg9Ns_normal.jpg"/>
    <s v="1641548987554762752"/>
    <s v="1641548987554762752"/>
    <m/>
    <s v=""/>
    <s v=""/>
    <s v="1641536966947741696"/>
    <s v="1641536966947741696"/>
    <n v="118873793"/>
    <m/>
    <m/>
    <m/>
    <m/>
    <m/>
    <m/>
    <n v="1"/>
    <s v="4"/>
    <s v="1"/>
    <n v="0"/>
    <n v="0"/>
    <n v="0"/>
    <n v="0"/>
    <n v="0"/>
    <n v="0"/>
    <n v="10"/>
    <n v="50"/>
    <n v="20"/>
  </r>
  <r>
    <s v="intermodalexp"/>
    <s v="leadglobalgroup"/>
    <m/>
    <m/>
    <m/>
    <m/>
    <m/>
    <m/>
    <m/>
    <m/>
    <s v="No"/>
    <n v="48"/>
    <m/>
    <m/>
    <x v="1"/>
    <d v="2023-04-05T20:32:20.000"/>
    <s v="RT @LeadGlobalGroup: 🔵 THE LOGISTICS WORLD®️ I SUMMIT &amp;amp; EXPO _x000a_ _x000a_🙌 Te esperamos en el Pabellón de Comercio Exterior y Carga de @thelogistics…"/>
    <n v="5"/>
    <n v="0"/>
    <n v="0"/>
    <n v="0"/>
    <n v="0"/>
    <x v="0"/>
    <m/>
    <m/>
    <s v="leadglobalgroup"/>
    <m/>
    <m/>
    <m/>
    <m/>
    <s v="es"/>
    <s v="https://twitter.com/intermodalexp/status/1643713202897731584"/>
    <x v="23"/>
    <d v="2023-04-05T00:00:00.000"/>
    <s v="20:32:20"/>
    <s v="everyone"/>
    <s v="other:the logistics  other:de"/>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458595218018689024/BLgyAgwf_normal.jpg"/>
    <s v="1643713202897731584"/>
    <s v="1643713202897731584"/>
    <m/>
    <s v=""/>
    <s v=""/>
    <s v="1643711639730962435"/>
    <s v="1643711639730962435"/>
    <n v="3434416031"/>
    <m/>
    <m/>
    <m/>
    <m/>
    <m/>
    <m/>
    <n v="1"/>
    <s v="2"/>
    <s v="2"/>
    <m/>
    <m/>
    <m/>
    <m/>
    <m/>
    <m/>
    <m/>
    <m/>
    <m/>
  </r>
  <r>
    <s v="intermodalexp"/>
    <s v="leadglobalgroup"/>
    <m/>
    <m/>
    <m/>
    <m/>
    <m/>
    <m/>
    <m/>
    <m/>
    <s v="No"/>
    <n v="49"/>
    <m/>
    <m/>
    <x v="2"/>
    <d v="2023-04-05T20:32:20.000"/>
    <s v="RT @LeadGlobalGroup: 🔵 THE LOGISTICS WORLD®️ I SUMMIT &amp;amp; EXPO _x000a_ _x000a_🙌 Te esperamos en el Pabellón de Comercio Exterior y Carga de @thelogistics…"/>
    <n v="5"/>
    <n v="0"/>
    <n v="0"/>
    <n v="0"/>
    <n v="0"/>
    <x v="0"/>
    <m/>
    <m/>
    <s v="leadglobalgroup"/>
    <m/>
    <m/>
    <m/>
    <m/>
    <s v="es"/>
    <s v="https://twitter.com/intermodalexp/status/1643713202897731584"/>
    <x v="23"/>
    <d v="2023-04-05T00:00:00.000"/>
    <s v="20:32:20"/>
    <s v="everyone"/>
    <s v="other:the logistics  other:de"/>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458595218018689024/BLgyAgwf_normal.jpg"/>
    <s v="1643713202897731584"/>
    <s v="1643713202897731584"/>
    <m/>
    <s v=""/>
    <s v=""/>
    <s v="1643711639730962435"/>
    <s v="1643711639730962435"/>
    <n v="3434416031"/>
    <m/>
    <m/>
    <m/>
    <m/>
    <m/>
    <m/>
    <n v="1"/>
    <s v="2"/>
    <s v="2"/>
    <n v="0"/>
    <n v="0"/>
    <n v="0"/>
    <n v="0"/>
    <n v="0"/>
    <n v="0"/>
    <n v="11"/>
    <n v="52.38095238095238"/>
    <n v="21"/>
  </r>
  <r>
    <s v="shipzoco"/>
    <s v="thelogisticswd"/>
    <m/>
    <m/>
    <m/>
    <m/>
    <m/>
    <m/>
    <m/>
    <m/>
    <s v="No"/>
    <n v="50"/>
    <m/>
    <m/>
    <x v="0"/>
    <d v="2023-04-03T16:38:58.000"/>
    <s v="We're getting ready to ship ourselves to the @thelogisticswd  for the 3️⃣rd time in a row later this month! 👷🏽‍♂️🚚 https://t.co/s57u4iciWj"/>
    <n v="1"/>
    <n v="1"/>
    <n v="0"/>
    <n v="0"/>
    <n v="13"/>
    <x v="0"/>
    <s v="https://twitter.com/ShipzoCo/status/1642929694789238785/photo/1"/>
    <s v="twitter.com"/>
    <s v="thelogisticswd"/>
    <m/>
    <s v="https://pbs.twimg.com/media/Fszb2A8aQAIVISl.jpg"/>
    <s v="photo"/>
    <m/>
    <s v="en"/>
    <s v="https://twitter.com/shipzoco/status/1642929694789238785"/>
    <x v="24"/>
    <d v="2023-04-03T00:00:00.000"/>
    <s v="16:38:58"/>
    <s v="everyone"/>
    <m/>
    <m/>
    <b v="0"/>
    <m/>
    <m/>
    <m/>
    <m/>
    <m/>
    <m/>
    <m/>
    <m/>
    <m/>
    <s v="3_1642929685096185858"/>
    <m/>
    <n v="1400"/>
    <n v="1400"/>
    <m/>
    <m/>
    <m/>
    <s v="https://pbs.twimg.com/media/Fszb2A8aQAIVISl.jpg"/>
    <s v="1642929694789238785"/>
    <s v="1642929694789238785"/>
    <m/>
    <s v=""/>
    <s v=""/>
    <s v=""/>
    <s v="1642929694789238785"/>
    <s v="1578434203904942080"/>
    <m/>
    <m/>
    <m/>
    <m/>
    <m/>
    <m/>
    <n v="1"/>
    <s v="1"/>
    <s v="1"/>
    <n v="1"/>
    <n v="5"/>
    <n v="0"/>
    <n v="0"/>
    <n v="0"/>
    <n v="0"/>
    <n v="9"/>
    <n v="45"/>
    <n v="20"/>
  </r>
  <r>
    <s v="nichosolano"/>
    <s v="shipzoco"/>
    <m/>
    <m/>
    <m/>
    <m/>
    <m/>
    <m/>
    <m/>
    <m/>
    <s v="No"/>
    <n v="51"/>
    <m/>
    <m/>
    <x v="1"/>
    <d v="2023-04-03T17:04:50.000"/>
    <s v="RT @ShipzoCo: We're getting ready to ship ourselves to the @thelogisticswd  for the 3️⃣rd time in a row later this month! 👷🏽‍♂️🚚 https://t.…"/>
    <n v="1"/>
    <n v="0"/>
    <n v="0"/>
    <n v="0"/>
    <n v="0"/>
    <x v="0"/>
    <m/>
    <m/>
    <s v="shipzoco thelogisticswd"/>
    <m/>
    <m/>
    <m/>
    <m/>
    <s v="en"/>
    <s v="https://twitter.com/nichosolano/status/1642936204202065944"/>
    <x v="25"/>
    <d v="2023-04-03T00:00:00.000"/>
    <s v="17:04:50"/>
    <s v="everyone"/>
    <m/>
    <m/>
    <b v="0"/>
    <m/>
    <m/>
    <m/>
    <m/>
    <m/>
    <m/>
    <m/>
    <m/>
    <m/>
    <m/>
    <m/>
    <m/>
    <m/>
    <m/>
    <m/>
    <m/>
    <s v="https://pbs.twimg.com/profile_images/1295804898999545862/NWSB8GEE_normal.jpg"/>
    <s v="1642936204202065944"/>
    <s v="1642936204202065944"/>
    <m/>
    <s v=""/>
    <s v=""/>
    <s v="1642929694789238785"/>
    <s v="1642929694789238785"/>
    <s v="1295803927007391744"/>
    <m/>
    <m/>
    <m/>
    <m/>
    <m/>
    <m/>
    <n v="1"/>
    <s v="1"/>
    <s v="1"/>
    <m/>
    <m/>
    <m/>
    <m/>
    <m/>
    <m/>
    <m/>
    <m/>
    <m/>
  </r>
  <r>
    <s v="nichosolano"/>
    <s v="shipzoco"/>
    <m/>
    <m/>
    <m/>
    <m/>
    <m/>
    <m/>
    <m/>
    <m/>
    <s v="No"/>
    <n v="52"/>
    <m/>
    <m/>
    <x v="2"/>
    <d v="2023-04-03T17:04:50.000"/>
    <s v="RT @ShipzoCo: We're getting ready to ship ourselves to the @thelogisticswd  for the 3️⃣rd time in a row later this month! 👷🏽‍♂️🚚 https://t.…"/>
    <n v="1"/>
    <n v="0"/>
    <n v="0"/>
    <n v="0"/>
    <n v="0"/>
    <x v="0"/>
    <m/>
    <m/>
    <s v="shipzoco thelogisticswd"/>
    <m/>
    <m/>
    <m/>
    <m/>
    <s v="en"/>
    <s v="https://twitter.com/nichosolano/status/1642936204202065944"/>
    <x v="25"/>
    <d v="2023-04-03T00:00:00.000"/>
    <s v="17:04:50"/>
    <s v="everyone"/>
    <m/>
    <m/>
    <b v="0"/>
    <m/>
    <m/>
    <m/>
    <m/>
    <m/>
    <m/>
    <m/>
    <m/>
    <m/>
    <m/>
    <m/>
    <m/>
    <m/>
    <m/>
    <m/>
    <m/>
    <s v="https://pbs.twimg.com/profile_images/1295804898999545862/NWSB8GEE_normal.jpg"/>
    <s v="1642936204202065944"/>
    <s v="1642936204202065944"/>
    <m/>
    <s v=""/>
    <s v=""/>
    <s v="1642929694789238785"/>
    <s v="1642929694789238785"/>
    <s v="1295803927007391744"/>
    <m/>
    <m/>
    <m/>
    <m/>
    <m/>
    <m/>
    <n v="1"/>
    <s v="1"/>
    <s v="1"/>
    <m/>
    <m/>
    <m/>
    <m/>
    <m/>
    <m/>
    <m/>
    <m/>
    <m/>
  </r>
  <r>
    <s v="nichosolano"/>
    <s v="thelogisticswd"/>
    <m/>
    <m/>
    <m/>
    <m/>
    <m/>
    <m/>
    <m/>
    <m/>
    <s v="No"/>
    <n v="53"/>
    <m/>
    <m/>
    <x v="1"/>
    <d v="2023-04-03T17:04:50.000"/>
    <s v="RT @ShipzoCo: We're getting ready to ship ourselves to the @thelogisticswd  for the 3️⃣rd time in a row later this month! 👷🏽‍♂️🚚 https://t.…"/>
    <n v="1"/>
    <n v="0"/>
    <n v="0"/>
    <n v="0"/>
    <n v="0"/>
    <x v="0"/>
    <m/>
    <m/>
    <s v="shipzoco thelogisticswd"/>
    <m/>
    <m/>
    <m/>
    <m/>
    <s v="en"/>
    <s v="https://twitter.com/nichosolano/status/1642936204202065944"/>
    <x v="25"/>
    <d v="2023-04-03T00:00:00.000"/>
    <s v="17:04:50"/>
    <s v="everyone"/>
    <m/>
    <m/>
    <b v="0"/>
    <m/>
    <m/>
    <m/>
    <m/>
    <m/>
    <m/>
    <m/>
    <m/>
    <m/>
    <m/>
    <m/>
    <m/>
    <m/>
    <m/>
    <m/>
    <m/>
    <s v="https://pbs.twimg.com/profile_images/1295804898999545862/NWSB8GEE_normal.jpg"/>
    <s v="1642936204202065944"/>
    <s v="1642936204202065944"/>
    <m/>
    <s v=""/>
    <s v=""/>
    <s v="1642929694789238785"/>
    <s v="1642929694789238785"/>
    <s v="1295803927007391744"/>
    <m/>
    <m/>
    <m/>
    <m/>
    <m/>
    <m/>
    <n v="1"/>
    <s v="1"/>
    <s v="1"/>
    <n v="1"/>
    <n v="4.545454545454546"/>
    <n v="0"/>
    <n v="0"/>
    <n v="0"/>
    <n v="0"/>
    <n v="10"/>
    <n v="45.45454545454545"/>
    <n v="22"/>
  </r>
  <r>
    <s v="anierm_ac"/>
    <s v="thelogisticswd"/>
    <m/>
    <m/>
    <m/>
    <m/>
    <m/>
    <m/>
    <m/>
    <m/>
    <s v="No"/>
    <n v="54"/>
    <m/>
    <m/>
    <x v="0"/>
    <d v="2023-04-03T19:33:46.000"/>
    <s v="🔵 THE LOGISTICS WORLD®️ I SUMMIT &amp;amp; EXPO _x000a__x000a_🙌Te esperamos en el Pabellón de Comercio Exterior y Carga de @thelogisticswd. _x000a_ _x000a_Regístrate ahora SIN COSTO 👉 _x000a_https://t.co/8nDWOvBPGN https://t.co/4LEqP8G1Zx"/>
    <n v="0"/>
    <n v="0"/>
    <n v="0"/>
    <n v="0"/>
    <n v="84"/>
    <x v="0"/>
    <s v="https://expo.thelogisticsworld.com/registro/?utm_source=Social&amp;utm_medium=Redes_camaras&amp;utm_campaign=Post_Camaras_Asoc&amp;utm_term=seguidores&amp;utm_content=Anierm303 https://twitter.com/ANIERM_AC/status/1642973685958193155/photo/1"/>
    <s v="thelogisticsworld.com twitter.com"/>
    <s v="thelogisticswd"/>
    <m/>
    <s v="https://pbs.twimg.com/media/Fs0D2-aXgAIugz0.jpg"/>
    <s v="photo"/>
    <m/>
    <s v="es"/>
    <s v="https://twitter.com/anierm_ac/status/1642973685958193155"/>
    <x v="26"/>
    <d v="2023-04-03T00:00:00.000"/>
    <s v="19:33:46"/>
    <s v="everyone"/>
    <s v="other:the logistic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s v="3_1642973682061508610"/>
    <m/>
    <n v="581"/>
    <n v="581"/>
    <m/>
    <m/>
    <m/>
    <s v="https://pbs.twimg.com/media/Fs0D2-aXgAIugz0.jpg"/>
    <s v="1642973685958193155"/>
    <s v="1642973685958193155"/>
    <m/>
    <s v=""/>
    <s v=""/>
    <s v=""/>
    <s v="1642973685958193155"/>
    <n v="188502616"/>
    <m/>
    <m/>
    <m/>
    <m/>
    <m/>
    <m/>
    <n v="2"/>
    <s v="1"/>
    <s v="1"/>
    <n v="0"/>
    <n v="0"/>
    <n v="0"/>
    <n v="0"/>
    <n v="0"/>
    <n v="0"/>
    <n v="12"/>
    <n v="52.17391304347826"/>
    <n v="23"/>
  </r>
  <r>
    <s v="anierm_ac"/>
    <s v="thelogisticswd"/>
    <m/>
    <m/>
    <m/>
    <m/>
    <m/>
    <m/>
    <m/>
    <m/>
    <s v="No"/>
    <n v="55"/>
    <m/>
    <m/>
    <x v="0"/>
    <d v="2023-04-05T22:17:03.000"/>
    <s v="🔵 THE LOGISTICS WORLD®️ I SUMMIT &amp;amp; EXPO  _x000a__x000a_🙌Te esperamos en el Pabellón de Comercio Exterior y Carga de @thelogisticswd._x000a__x000a_Regístrate ahora SIN COSTO 👉  _x000a__x000a_https://t.co/LxV7ZAlzlL https://t.co/AJhDJfTGe2"/>
    <n v="0"/>
    <n v="0"/>
    <n v="1"/>
    <n v="0"/>
    <n v="61"/>
    <x v="0"/>
    <s v="https://expo.thelogisticsworld.com/registro/?utm_source=Social&amp;utm_medium=Redes_camaras&amp;utm_campaign=Post_Camaras_Asoc&amp;utm_term=seguidores&amp;utm_content=Anierm54 https://twitter.com/ANIERM_AC/status/1643739555366060032/photo/1 https://twitter.com/ANIERM_AC/status/1643739555366060032/photo/1 https://twitter.com/ANIERM_AC/status/1643739555366060032/photo/1"/>
    <s v="thelogisticsworld.com twitter.com twitter.com twitter.com"/>
    <s v="thelogisticswd"/>
    <m/>
    <s v="https://pbs.twimg.com/media/Fs-8aQoWYAMXTOF.jpg https://pbs.twimg.com/media/Fs-8aamX0AA8-Gp.jpg https://pbs.twimg.com/media/Fs-8aiPWAAAHsrl.jpg   "/>
    <s v="photo photo photo"/>
    <m/>
    <s v="es"/>
    <s v="https://twitter.com/anierm_ac/status/1643739555366060032"/>
    <x v="27"/>
    <d v="2023-04-05T00:00:00.000"/>
    <s v="22:17:03"/>
    <s v="everyone"/>
    <s v="other:the logistics  other:de comercio"/>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Unified Twitter Taxonomy description:A taxonomy of user interests.  entity:Business &amp; finance   Domain name:Unified Twitter Taxonomy description:A taxonomy of user interests.  entity:Logistics "/>
    <b v="0"/>
    <m/>
    <m/>
    <m/>
    <m/>
    <m/>
    <m/>
    <m/>
    <m/>
    <m/>
    <s v="3_1643739548340346883 3_1643739551016407040 3_1643739553067302912"/>
    <m/>
    <s v="520 520 520"/>
    <s v="520 520 520"/>
    <m/>
    <m/>
    <m/>
    <s v="https://pbs.twimg.com/media/Fs-8aQoWYAMXTOF.jpg"/>
    <s v="1643739555366060032"/>
    <s v="1643739555366060032"/>
    <m/>
    <s v=""/>
    <s v=""/>
    <s v=""/>
    <s v="1643739555366060032"/>
    <n v="188502616"/>
    <m/>
    <m/>
    <m/>
    <m/>
    <m/>
    <m/>
    <n v="2"/>
    <s v="1"/>
    <s v="1"/>
    <n v="0"/>
    <n v="0"/>
    <n v="0"/>
    <n v="0"/>
    <n v="0"/>
    <n v="0"/>
    <n v="12"/>
    <n v="52.17391304347826"/>
    <n v="23"/>
  </r>
  <r>
    <s v="rinolmexico"/>
    <s v="thelogisticswd"/>
    <m/>
    <m/>
    <m/>
    <m/>
    <m/>
    <m/>
    <m/>
    <m/>
    <s v="No"/>
    <n v="56"/>
    <m/>
    <m/>
    <x v="1"/>
    <d v="2023-04-04T14:38:43.000"/>
    <s v="RT @thelogisticswd: 🔵THE LOGISTICS WORLDI SUMMIT &amp;amp; EXPO_x000a_ 📆26 y 27 de abril, Centro Citibanamex.  _x000a__x000a_📢 Estas son las 5 razones para asistir.…"/>
    <n v="2"/>
    <n v="0"/>
    <n v="0"/>
    <n v="0"/>
    <n v="0"/>
    <x v="0"/>
    <m/>
    <m/>
    <s v="thelogisticswd"/>
    <m/>
    <m/>
    <m/>
    <m/>
    <s v="es"/>
    <s v="https://twitter.com/rinolmexico/status/1643261822743478274"/>
    <x v="28"/>
    <d v="2023-04-04T00:00:00.000"/>
    <s v="14:38:43"/>
    <s v="everyone"/>
    <s v="organization:logistics  place:citibanamex"/>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Domain name:Unified Twitter Taxonomy description:A taxonomy of user interests.  entity:Business &amp; finance   Domain name:Unified Twitter Taxonomy description:A taxonomy of user interests.  entity:Logistics "/>
    <b v="0"/>
    <m/>
    <m/>
    <m/>
    <m/>
    <m/>
    <m/>
    <m/>
    <m/>
    <m/>
    <m/>
    <m/>
    <m/>
    <m/>
    <m/>
    <m/>
    <m/>
    <s v="https://pbs.twimg.com/profile_images/1635069444920688640/V3iZd98o_normal.jpg"/>
    <s v="1643261822743478274"/>
    <s v="1643261822743478274"/>
    <m/>
    <s v=""/>
    <s v=""/>
    <s v="1643016428814057474"/>
    <s v="1643016428814057474"/>
    <s v="842486283670904832"/>
    <m/>
    <m/>
    <m/>
    <m/>
    <m/>
    <m/>
    <n v="1"/>
    <s v="1"/>
    <s v="1"/>
    <m/>
    <m/>
    <m/>
    <m/>
    <m/>
    <m/>
    <m/>
    <m/>
    <m/>
  </r>
  <r>
    <s v="rinolmexico"/>
    <s v="thelogisticswd"/>
    <m/>
    <m/>
    <m/>
    <m/>
    <m/>
    <m/>
    <m/>
    <m/>
    <s v="No"/>
    <n v="57"/>
    <m/>
    <m/>
    <x v="2"/>
    <d v="2023-04-04T14:38:43.000"/>
    <s v="RT @thelogisticswd: 🔵THE LOGISTICS WORLDI SUMMIT &amp;amp; EXPO_x000a_ 📆26 y 27 de abril, Centro Citibanamex.  _x000a__x000a_📢 Estas son las 5 razones para asistir.…"/>
    <n v="2"/>
    <n v="0"/>
    <n v="0"/>
    <n v="0"/>
    <n v="0"/>
    <x v="0"/>
    <m/>
    <m/>
    <s v="thelogisticswd"/>
    <m/>
    <m/>
    <m/>
    <m/>
    <s v="es"/>
    <s v="https://twitter.com/rinolmexico/status/1643261822743478274"/>
    <x v="28"/>
    <d v="2023-04-04T00:00:00.000"/>
    <s v="14:38:43"/>
    <s v="everyone"/>
    <s v="organization:logistics  place:citibanamex"/>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Domain name:Unified Twitter Taxonomy description:A taxonomy of user interests.  entity:Business &amp; finance   Domain name:Unified Twitter Taxonomy description:A taxonomy of user interests.  entity:Logistics "/>
    <b v="0"/>
    <m/>
    <m/>
    <m/>
    <m/>
    <m/>
    <m/>
    <m/>
    <m/>
    <m/>
    <m/>
    <m/>
    <m/>
    <m/>
    <m/>
    <m/>
    <m/>
    <s v="https://pbs.twimg.com/profile_images/1635069444920688640/V3iZd98o_normal.jpg"/>
    <s v="1643261822743478274"/>
    <s v="1643261822743478274"/>
    <m/>
    <s v=""/>
    <s v=""/>
    <s v="1643016428814057474"/>
    <s v="1643016428814057474"/>
    <s v="842486283670904832"/>
    <m/>
    <m/>
    <m/>
    <m/>
    <m/>
    <m/>
    <n v="1"/>
    <s v="1"/>
    <s v="1"/>
    <n v="0"/>
    <n v="0"/>
    <n v="0"/>
    <n v="0"/>
    <n v="0"/>
    <n v="0"/>
    <n v="13"/>
    <n v="59.09090909090909"/>
    <n v="22"/>
  </r>
  <r>
    <s v="loftwareinc"/>
    <s v="thelogisticswd"/>
    <m/>
    <m/>
    <m/>
    <m/>
    <m/>
    <m/>
    <m/>
    <m/>
    <s v="No"/>
    <n v="58"/>
    <m/>
    <m/>
    <x v="0"/>
    <d v="2023-04-03T10:01:24.000"/>
    <s v="💡 Will you be attending the @thelogisticswd in Mexico between 26 and 27 April? Our experts will be located at booth 1900, so make sure you stop by to discover how Loftware NiceLabel offers everything you need to manage your labeling process in one easy-to-use system #TLWEXPO2023 https://t.co/UFuzV0m6ks"/>
    <n v="0"/>
    <n v="0"/>
    <n v="0"/>
    <n v="0"/>
    <n v="40"/>
    <x v="4"/>
    <s v="https://twitter.com/LoftwareInc/status/1642829646231216128/photo/1"/>
    <s v="twitter.com"/>
    <s v="thelogisticswd"/>
    <m/>
    <s v="https://pbs.twimg.com/media/FsyA27JWYAI-K5Z.png"/>
    <s v="photo"/>
    <m/>
    <s v="en"/>
    <s v="https://twitter.com/loftwareinc/status/1642829646231216128"/>
    <x v="29"/>
    <d v="2023-04-03T00:00:00.000"/>
    <s v="10:01:24"/>
    <s v="everyone"/>
    <s v="place:mexico  other:loftware  other:nicelabel  other:tlwexpo2023"/>
    <m/>
    <b v="0"/>
    <m/>
    <m/>
    <m/>
    <m/>
    <m/>
    <m/>
    <m/>
    <m/>
    <m/>
    <s v="3_1642829645161586690"/>
    <m/>
    <n v="643"/>
    <n v="496"/>
    <m/>
    <m/>
    <m/>
    <s v="https://pbs.twimg.com/media/FsyA27JWYAI-K5Z.png"/>
    <s v="1642829646231216128"/>
    <s v="1642829646231216128"/>
    <m/>
    <s v=""/>
    <s v=""/>
    <s v=""/>
    <s v="1642829646231216128"/>
    <n v="90686353"/>
    <m/>
    <m/>
    <m/>
    <m/>
    <m/>
    <m/>
    <n v="1"/>
    <s v="1"/>
    <s v="1"/>
    <n v="1"/>
    <n v="2.0833333333333335"/>
    <n v="0"/>
    <n v="0"/>
    <n v="0"/>
    <n v="0"/>
    <n v="27"/>
    <n v="56.25"/>
    <n v="48"/>
  </r>
  <r>
    <s v="amipoficial"/>
    <s v="leadglobalgroup"/>
    <m/>
    <m/>
    <m/>
    <m/>
    <m/>
    <m/>
    <m/>
    <m/>
    <s v="No"/>
    <n v="59"/>
    <m/>
    <m/>
    <x v="1"/>
    <d v="2023-04-05T20:34:03.000"/>
    <s v="RT @LeadGlobalGroup: 🔵 THE LOGISTICS WORLD®️ I SUMMIT &amp;amp; EXPO _x000a_ _x000a_🙌 Te esperamos en el Pabellón de Comercio Exterior y Carga de @thelogistics…"/>
    <n v="5"/>
    <n v="0"/>
    <n v="0"/>
    <n v="0"/>
    <n v="0"/>
    <x v="0"/>
    <m/>
    <m/>
    <s v="leadglobalgroup"/>
    <m/>
    <m/>
    <m/>
    <m/>
    <s v="es"/>
    <s v="https://twitter.com/amipoficial/status/1643713633266855936"/>
    <x v="30"/>
    <d v="2023-04-05T00:00:00.000"/>
    <s v="20:34:03"/>
    <s v="everyone"/>
    <s v="other:the logistics  other:de"/>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440455470678822916/D3U1Dsi1_normal.jpg"/>
    <s v="1643713633266855936"/>
    <s v="1643713633266855936"/>
    <m/>
    <s v=""/>
    <s v=""/>
    <s v="1643711639730962435"/>
    <s v="1643711639730962435"/>
    <s v="863131664679145472"/>
    <m/>
    <m/>
    <m/>
    <m/>
    <m/>
    <m/>
    <n v="1"/>
    <s v="2"/>
    <s v="2"/>
    <m/>
    <m/>
    <m/>
    <m/>
    <m/>
    <m/>
    <m/>
    <m/>
    <m/>
  </r>
  <r>
    <s v="amipoficial"/>
    <s v="leadglobalgroup"/>
    <m/>
    <m/>
    <m/>
    <m/>
    <m/>
    <m/>
    <m/>
    <m/>
    <s v="No"/>
    <n v="60"/>
    <m/>
    <m/>
    <x v="2"/>
    <d v="2023-04-05T20:34:03.000"/>
    <s v="RT @LeadGlobalGroup: 🔵 THE LOGISTICS WORLD®️ I SUMMIT &amp;amp; EXPO _x000a_ _x000a_🙌 Te esperamos en el Pabellón de Comercio Exterior y Carga de @thelogistics…"/>
    <n v="5"/>
    <n v="0"/>
    <n v="0"/>
    <n v="0"/>
    <n v="0"/>
    <x v="0"/>
    <m/>
    <m/>
    <s v="leadglobalgroup"/>
    <m/>
    <m/>
    <m/>
    <m/>
    <s v="es"/>
    <s v="https://twitter.com/amipoficial/status/1643713633266855936"/>
    <x v="30"/>
    <d v="2023-04-05T00:00:00.000"/>
    <s v="20:34:03"/>
    <s v="everyone"/>
    <s v="other:the logistics  other:de"/>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440455470678822916/D3U1Dsi1_normal.jpg"/>
    <s v="1643713633266855936"/>
    <s v="1643713633266855936"/>
    <m/>
    <s v=""/>
    <s v=""/>
    <s v="1643711639730962435"/>
    <s v="1643711639730962435"/>
    <s v="863131664679145472"/>
    <m/>
    <m/>
    <m/>
    <m/>
    <m/>
    <m/>
    <n v="1"/>
    <s v="2"/>
    <s v="2"/>
    <n v="0"/>
    <n v="0"/>
    <n v="0"/>
    <n v="0"/>
    <n v="0"/>
    <n v="0"/>
    <n v="11"/>
    <n v="52.38095238095238"/>
    <n v="21"/>
  </r>
  <r>
    <s v="leadglobalgroup"/>
    <s v="amanacoficial"/>
    <m/>
    <m/>
    <m/>
    <m/>
    <m/>
    <m/>
    <m/>
    <m/>
    <s v="No"/>
    <n v="61"/>
    <m/>
    <m/>
    <x v="1"/>
    <d v="2023-04-03T20:00:55.000"/>
    <s v="RT @AmanacOficial: 🔵 THE LOGISTICS WORLD®️ I SUMMIT &amp;amp; EXPO_x000a__x000a_🙌Te esperamos en el Pabellón de Comercio Exterior y Carga de @thelogisticswd…"/>
    <n v="1"/>
    <n v="0"/>
    <n v="0"/>
    <n v="0"/>
    <n v="0"/>
    <x v="0"/>
    <m/>
    <m/>
    <s v="amanacoficial thelogisticswd"/>
    <m/>
    <m/>
    <m/>
    <m/>
    <s v="es"/>
    <s v="https://twitter.com/leadglobalgroup/status/1642980518034657284"/>
    <x v="31"/>
    <d v="2023-04-03T00:00:00.000"/>
    <s v="20:00:55"/>
    <s v="everyone"/>
    <s v="other:the logistics  other:de"/>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634353545720864769/VLAXJApP_normal.jpg"/>
    <s v="1642980518034657284"/>
    <s v="1642980518034657284"/>
    <m/>
    <s v=""/>
    <s v=""/>
    <s v="1642903334771122176"/>
    <s v="1642903334771122176"/>
    <n v="169671387"/>
    <m/>
    <m/>
    <m/>
    <m/>
    <m/>
    <m/>
    <n v="1"/>
    <s v="2"/>
    <s v="2"/>
    <m/>
    <m/>
    <m/>
    <m/>
    <m/>
    <m/>
    <m/>
    <m/>
    <m/>
  </r>
  <r>
    <s v="leadglobalgroup"/>
    <s v="amanacoficial"/>
    <m/>
    <m/>
    <m/>
    <m/>
    <m/>
    <m/>
    <m/>
    <m/>
    <s v="No"/>
    <n v="62"/>
    <m/>
    <m/>
    <x v="2"/>
    <d v="2023-04-03T20:00:55.000"/>
    <s v="RT @AmanacOficial: 🔵 THE LOGISTICS WORLD®️ I SUMMIT &amp;amp; EXPO_x000a__x000a_🙌Te esperamos en el Pabellón de Comercio Exterior y Carga de @thelogisticswd…"/>
    <n v="1"/>
    <n v="0"/>
    <n v="0"/>
    <n v="0"/>
    <n v="0"/>
    <x v="0"/>
    <m/>
    <m/>
    <s v="amanacoficial thelogisticswd"/>
    <m/>
    <m/>
    <m/>
    <m/>
    <s v="es"/>
    <s v="https://twitter.com/leadglobalgroup/status/1642980518034657284"/>
    <x v="31"/>
    <d v="2023-04-03T00:00:00.000"/>
    <s v="20:00:55"/>
    <s v="everyone"/>
    <s v="other:the logistics  other:de"/>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634353545720864769/VLAXJApP_normal.jpg"/>
    <s v="1642980518034657284"/>
    <s v="1642980518034657284"/>
    <m/>
    <s v=""/>
    <s v=""/>
    <s v="1642903334771122176"/>
    <s v="1642903334771122176"/>
    <n v="169671387"/>
    <m/>
    <m/>
    <m/>
    <m/>
    <m/>
    <m/>
    <n v="1"/>
    <s v="2"/>
    <s v="2"/>
    <n v="0"/>
    <n v="0"/>
    <n v="0"/>
    <n v="0"/>
    <n v="0"/>
    <n v="0"/>
    <n v="11"/>
    <n v="52.38095238095238"/>
    <n v="21"/>
  </r>
  <r>
    <s v="amanacoficial"/>
    <s v="thelogisticswd"/>
    <m/>
    <m/>
    <m/>
    <m/>
    <m/>
    <m/>
    <m/>
    <m/>
    <s v="No"/>
    <n v="63"/>
    <m/>
    <m/>
    <x v="0"/>
    <d v="2023-04-03T14:54:13.000"/>
    <s v="🔵 THE LOGISTICS WORLD®️ I SUMMIT &amp;amp; EXPO_x000a__x000a_🙌Te esperamos en el Pabellón de Comercio Exterior y Carga de @thelogisticswd _x000a__x000a_Regístrate ahora SIN COSTO 👉 https://t.co/rgtuD4wMfc https://t.co/snalG3YiCZ"/>
    <n v="1"/>
    <n v="3"/>
    <n v="0"/>
    <n v="0"/>
    <n v="286"/>
    <x v="0"/>
    <s v="https://expo.thelogisticsworld.com/registro/?utm_source=Social&amp;utm_medium=Redes_c%C3%A1maras&amp;utm_campaign=Post_Camaras_Asoc&amp;utm_term=seguidores&amp;utm_content=Amanac303 https://twitter.com/AmanacOficial/status/1642903334771122176/photo/1"/>
    <s v="thelogisticsworld.com twitter.com"/>
    <s v="thelogisticswd"/>
    <m/>
    <s v="https://pbs.twimg.com/media/FszDrfRWYAAtYmo.jpg"/>
    <s v="photo"/>
    <m/>
    <s v="es"/>
    <s v="https://twitter.com/amanacoficial/status/1642903334771122176"/>
    <x v="32"/>
    <d v="2023-04-03T00:00:00.000"/>
    <s v="14:54:13"/>
    <s v="everyone"/>
    <s v="other:the logistic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s v="3_1642903115979448320"/>
    <m/>
    <n v="1080"/>
    <n v="1080"/>
    <m/>
    <m/>
    <m/>
    <s v="https://pbs.twimg.com/media/FszDrfRWYAAtYmo.jpg"/>
    <s v="1642903334771122176"/>
    <s v="1642903334771122176"/>
    <m/>
    <s v=""/>
    <s v=""/>
    <s v=""/>
    <s v="1642903334771122176"/>
    <s v="786682008642748417"/>
    <m/>
    <m/>
    <m/>
    <m/>
    <m/>
    <m/>
    <n v="2"/>
    <s v="2"/>
    <s v="1"/>
    <n v="0"/>
    <n v="0"/>
    <n v="0"/>
    <n v="0"/>
    <n v="0"/>
    <n v="0"/>
    <n v="12"/>
    <n v="52.17391304347826"/>
    <n v="23"/>
  </r>
  <r>
    <s v="amanacoficial"/>
    <s v="thelogisticswd"/>
    <m/>
    <m/>
    <m/>
    <m/>
    <m/>
    <m/>
    <m/>
    <m/>
    <s v="No"/>
    <n v="64"/>
    <m/>
    <m/>
    <x v="0"/>
    <d v="2023-04-05T15:00:03.000"/>
    <s v="🔵 THE LOGISTICS WORLD®️ I SUMMIT &amp;amp; EXPO_x000a__x000a_🙌Te esperamos en el Pabellón de Comercio Exterior y Carga de @thelogisticswd _x000a__x000a_Regístrate ahora SIN COSTO 👉 https://t.co/TN9g4VQAyA https://t.co/nPFj5bB0zz"/>
    <n v="0"/>
    <n v="4"/>
    <n v="0"/>
    <n v="0"/>
    <n v="112"/>
    <x v="0"/>
    <s v="https://expo.thelogisticsworld.com/registro/?utm_source=Social&amp;utm_medium=Redes_c%C3%A1maras&amp;utm_campaign=Post_Camaras_Asoc&amp;utm_term=seguidores&amp;utm_content=Amanac54 https://twitter.com/AmanacOficial/status/1643629580375191553/photo/1"/>
    <s v="thelogisticsworld.com twitter.com"/>
    <s v="thelogisticswd"/>
    <m/>
    <s v="https://pbs.twimg.com/media/Fs8z7ZyXoAACxtJ.jpg"/>
    <s v="photo"/>
    <m/>
    <s v="es"/>
    <s v="https://twitter.com/amanacoficial/status/1643629580375191553"/>
    <x v="33"/>
    <d v="2023-04-05T00:00:00.000"/>
    <s v="15:00:03"/>
    <s v="everyone"/>
    <s v="other:the logistic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s v="3_1643589484640968704"/>
    <m/>
    <n v="627"/>
    <n v="1200"/>
    <m/>
    <m/>
    <m/>
    <s v="https://pbs.twimg.com/media/Fs8z7ZyXoAACxtJ.jpg"/>
    <s v="1643629580375191553"/>
    <s v="1643629580375191553"/>
    <m/>
    <s v=""/>
    <s v=""/>
    <s v=""/>
    <s v="1643629580375191553"/>
    <s v="786682008642748417"/>
    <m/>
    <m/>
    <m/>
    <m/>
    <m/>
    <m/>
    <n v="2"/>
    <s v="2"/>
    <s v="1"/>
    <n v="0"/>
    <n v="0"/>
    <n v="0"/>
    <n v="0"/>
    <n v="0"/>
    <n v="0"/>
    <n v="12"/>
    <n v="52.17391304347826"/>
    <n v="23"/>
  </r>
  <r>
    <s v="cofremexa"/>
    <s v="cofremexa"/>
    <m/>
    <m/>
    <m/>
    <m/>
    <m/>
    <m/>
    <m/>
    <m/>
    <s v="No"/>
    <n v="65"/>
    <m/>
    <m/>
    <x v="5"/>
    <d v="2023-03-31T16:28:25.000"/>
    <s v="🔵 THE LOGISTICS WORLD®️ I SUMMIT &amp;amp; EXPO_x000a_📆 26 y 27 de abril, Centro Citibanamex._x000a_#TLWEXPO2023_x000a_#Cofremex_x000a_#Cofrimex_x000a_#SomosNumeroUno_x000a_#NuestraTecnologiaSuSeguridad_x000a_https://t.co/NHeJ0VSiZj"/>
    <n v="0"/>
    <n v="0"/>
    <n v="0"/>
    <n v="0"/>
    <n v="19"/>
    <x v="5"/>
    <s v="https://expo.thelogisticsworld.com/novedades/cofremex-cofrimex-incrementan-juntos-tus-ahorros/"/>
    <s v="thelogisticsworld.com"/>
    <m/>
    <m/>
    <m/>
    <m/>
    <m/>
    <s v="en"/>
    <s v="https://twitter.com/cofremexa/status/1641839878223667207"/>
    <x v="34"/>
    <d v="2023-03-31T00:00:00.000"/>
    <s v="16:28:25"/>
    <s v="everyone"/>
    <s v="other:the logistics"/>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Domain name:Unified Twitter Taxonomy description:A taxonomy of user interests.  entity:Business &amp; finance   Domain name:Unified Twitter Taxonomy description:A taxonomy of user interests.  entity:Logistics "/>
    <b v="0"/>
    <m/>
    <m/>
    <m/>
    <m/>
    <m/>
    <m/>
    <m/>
    <m/>
    <m/>
    <m/>
    <m/>
    <m/>
    <m/>
    <m/>
    <m/>
    <m/>
    <s v="https://pbs.twimg.com/profile_images/1613921669998837761/jhtiLjtU_normal.jpg"/>
    <s v="1641839878223667207"/>
    <s v="1641839878223667207"/>
    <m/>
    <s v=""/>
    <s v=""/>
    <s v=""/>
    <s v="1641839878223667207"/>
    <s v="1347292172098416643"/>
    <m/>
    <m/>
    <m/>
    <m/>
    <m/>
    <m/>
    <n v="1"/>
    <s v="8"/>
    <s v="8"/>
    <n v="0"/>
    <n v="0"/>
    <n v="0"/>
    <n v="0"/>
    <n v="0"/>
    <n v="0"/>
    <n v="14"/>
    <n v="73.6842105263158"/>
    <n v="19"/>
  </r>
  <r>
    <s v="rev_contacto"/>
    <s v="thelogisticswd"/>
    <m/>
    <m/>
    <m/>
    <m/>
    <m/>
    <m/>
    <m/>
    <m/>
    <s v="No"/>
    <n v="66"/>
    <m/>
    <m/>
    <x v="0"/>
    <d v="2023-03-31T01:37:00.000"/>
    <s v="👉 @thelogisticswd transformará una vez más al sector logístico con 32,000 m2 y la participación de más de 400 expositores: https://t.co/m0wBR0sGi2 https://t.co/XLp6jv0Vxy"/>
    <n v="0"/>
    <n v="0"/>
    <n v="0"/>
    <n v="0"/>
    <n v="16"/>
    <x v="0"/>
    <s v="https://revistacontacto.com.mx/the-logistics-world-summit-expo-2023-srealizara-el-26-y-27-de-abril-de-2023/ https://twitter.com/rev_contacto/status/1641615544435744768/photo/1"/>
    <s v="com.mx twitter.com"/>
    <s v="thelogisticswd"/>
    <m/>
    <s v="https://pbs.twimg.com/media/FsZ5M3DWAAUeii0.jpg"/>
    <s v="photo"/>
    <m/>
    <s v="es"/>
    <s v="https://twitter.com/rev_contacto/status/1641615544435744768"/>
    <x v="35"/>
    <d v="2023-03-31T00:00:00.000"/>
    <s v="01:37:00"/>
    <s v="everyone"/>
    <m/>
    <m/>
    <b v="0"/>
    <m/>
    <m/>
    <m/>
    <m/>
    <m/>
    <m/>
    <m/>
    <m/>
    <m/>
    <s v="3_1641132376066490373"/>
    <m/>
    <n v="400"/>
    <n v="750"/>
    <m/>
    <m/>
    <m/>
    <s v="https://pbs.twimg.com/media/FsZ5M3DWAAUeii0.jpg"/>
    <s v="1641615544435744768"/>
    <s v="1641615544435744768"/>
    <m/>
    <s v=""/>
    <s v=""/>
    <s v=""/>
    <s v="1641615544435744768"/>
    <s v="1185317798362398721"/>
    <m/>
    <m/>
    <m/>
    <m/>
    <m/>
    <m/>
    <n v="1"/>
    <s v="1"/>
    <s v="1"/>
    <n v="0"/>
    <n v="0"/>
    <n v="0"/>
    <n v="0"/>
    <n v="0"/>
    <n v="0"/>
    <n v="10"/>
    <n v="50"/>
    <n v="20"/>
  </r>
  <r>
    <s v="caaarem"/>
    <s v="thelogisticswd"/>
    <m/>
    <m/>
    <m/>
    <m/>
    <m/>
    <m/>
    <m/>
    <m/>
    <s v="No"/>
    <n v="67"/>
    <m/>
    <m/>
    <x v="0"/>
    <d v="2023-04-01T20:00:00.000"/>
    <s v="🙌 Los invitamos a la exposición de Logística, Comercio Exterior y Carga más grande de México y Centroamérica._x000a_🔵@thelogisticswd vuelve este 📆 26 y 27 de abril en Centro Citibanamex, Ciudad de México. https://t.co/KiSf0HO3MJ"/>
    <n v="0"/>
    <n v="4"/>
    <n v="0"/>
    <n v="0"/>
    <n v="518"/>
    <x v="0"/>
    <s v="https://twitter.com/CAAAREM/status/1642255511482515462/video/1"/>
    <s v="twitter.com"/>
    <s v="thelogisticswd"/>
    <m/>
    <s v="https://pbs.twimg.com/ext_tw_video_thumb/1641947101864009730/pu/img/cJX8FR-jcZvDQdjP.jpg"/>
    <s v="video"/>
    <m/>
    <s v="es"/>
    <s v="https://twitter.com/caaarem/status/1642255511482515462"/>
    <x v="36"/>
    <d v="2023-04-01T00:00:00.000"/>
    <s v="20:00:00"/>
    <s v="everyone"/>
    <s v="other:logística  other:comercio exterior  organization:méxico  place:centroamérica  place:centro citibanamex  place:de méxico"/>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Brand description:Brands and Companies entity:CitiBanamex "/>
    <b v="0"/>
    <m/>
    <m/>
    <m/>
    <m/>
    <m/>
    <m/>
    <m/>
    <m/>
    <m/>
    <s v="7_1641947101864009730"/>
    <n v="34958"/>
    <n v="1080"/>
    <n v="1920"/>
    <n v="96"/>
    <m/>
    <m/>
    <s v="https://pbs.twimg.com/ext_tw_video_thumb/1641947101864009730/pu/img/cJX8FR-jcZvDQdjP.jpg"/>
    <s v="1642255511482515462"/>
    <s v="1642255511482515462"/>
    <m/>
    <s v=""/>
    <s v=""/>
    <s v=""/>
    <s v="1642255511482515462"/>
    <n v="91219279"/>
    <m/>
    <m/>
    <m/>
    <m/>
    <m/>
    <m/>
    <n v="2"/>
    <s v="1"/>
    <s v="1"/>
    <n v="0"/>
    <n v="0"/>
    <n v="0"/>
    <n v="0"/>
    <n v="0"/>
    <n v="0"/>
    <n v="18"/>
    <n v="58.064516129032256"/>
    <n v="31"/>
  </r>
  <r>
    <s v="caaarem"/>
    <s v="thelogisticswd"/>
    <m/>
    <m/>
    <m/>
    <m/>
    <m/>
    <m/>
    <m/>
    <m/>
    <s v="No"/>
    <n v="68"/>
    <m/>
    <m/>
    <x v="0"/>
    <d v="2023-04-04T19:53:57.000"/>
    <s v="💼 Te invitamos a asistir a @thelogisticswd donde podrás conectar con ejecutivos de alto perfil en logística. _x000a_🤝 La oportunidad perfecta para desarrollar conexiones. _x000a_https://t.co/0mrFsbjuOC _x000a__x000a_#TLWEXPO2023 #thelogisticsworld https://t.co/R9aNEasaMP"/>
    <n v="0"/>
    <n v="0"/>
    <n v="0"/>
    <n v="0"/>
    <n v="300"/>
    <x v="6"/>
    <s v="https://expo.thelogisticsworld.com/registro/?utm_source=Social&amp;utm_medium=Redes_c https://twitter.com/CAAAREM/status/1643341154153267201/video/1"/>
    <s v="thelogisticsworld.com twitter.com"/>
    <s v="thelogisticswd"/>
    <m/>
    <s v="https://pbs.twimg.com/ext_tw_video_thumb/1643341083764576256/pu/img/X8tWIcurJii27t0q.jpg"/>
    <s v="video"/>
    <m/>
    <s v="es"/>
    <s v="https://twitter.com/caaarem/status/1643341154153267201"/>
    <x v="37"/>
    <d v="2023-04-04T00:00:00.000"/>
    <s v="19:53:57"/>
    <s v="everyone"/>
    <s v="other:tlwexpo2023  other:thelogisticsworld"/>
    <m/>
    <b v="0"/>
    <m/>
    <m/>
    <m/>
    <m/>
    <m/>
    <m/>
    <m/>
    <m/>
    <m/>
    <s v="7_1643341083764576256"/>
    <n v="31916"/>
    <n v="720"/>
    <n v="1280"/>
    <n v="38"/>
    <m/>
    <m/>
    <s v="https://pbs.twimg.com/ext_tw_video_thumb/1643341083764576256/pu/img/X8tWIcurJii27t0q.jpg"/>
    <s v="1643341154153267201"/>
    <s v="1643341154153267201"/>
    <m/>
    <s v=""/>
    <s v=""/>
    <s v=""/>
    <s v="1643341154153267201"/>
    <n v="91219279"/>
    <m/>
    <m/>
    <m/>
    <m/>
    <m/>
    <m/>
    <n v="2"/>
    <s v="1"/>
    <s v="1"/>
    <n v="0"/>
    <n v="0"/>
    <n v="0"/>
    <n v="0"/>
    <n v="0"/>
    <n v="0"/>
    <n v="15"/>
    <n v="62.5"/>
    <n v="24"/>
  </r>
  <r>
    <s v="muymexicano7"/>
    <s v="leadglobalgroup"/>
    <m/>
    <m/>
    <m/>
    <m/>
    <m/>
    <m/>
    <m/>
    <m/>
    <s v="No"/>
    <n v="69"/>
    <m/>
    <m/>
    <x v="1"/>
    <d v="2023-04-05T21:05:30.000"/>
    <s v="RT @LeadGlobalGroup: 🔵 THE LOGISTICS WORLD®️ I SUMMIT &amp;amp; EXPO _x000a_ _x000a_🙌 Te esperamos en el Pabellón de Comercio Exterior y Carga de @thelogistics…"/>
    <n v="5"/>
    <n v="0"/>
    <n v="0"/>
    <n v="0"/>
    <n v="0"/>
    <x v="0"/>
    <m/>
    <m/>
    <s v="leadglobalgroup"/>
    <m/>
    <m/>
    <m/>
    <m/>
    <s v="es"/>
    <s v="https://twitter.com/muymexicano7/status/1643721549529116673"/>
    <x v="38"/>
    <d v="2023-04-05T00:00:00.000"/>
    <s v="21:05:30"/>
    <s v="everyone"/>
    <s v="other:the logistics  other:de"/>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374432259156049926/4Kb0JeU-_normal.jpg"/>
    <s v="1643721549529116673"/>
    <s v="1643721549529116673"/>
    <m/>
    <s v=""/>
    <s v=""/>
    <s v="1643711639730962435"/>
    <s v="1643711639730962435"/>
    <n v="4579582214"/>
    <m/>
    <m/>
    <m/>
    <m/>
    <m/>
    <m/>
    <n v="1"/>
    <s v="2"/>
    <s v="2"/>
    <m/>
    <m/>
    <m/>
    <m/>
    <m/>
    <m/>
    <m/>
    <m/>
    <m/>
  </r>
  <r>
    <s v="muymexicano7"/>
    <s v="leadglobalgroup"/>
    <m/>
    <m/>
    <m/>
    <m/>
    <m/>
    <m/>
    <m/>
    <m/>
    <s v="No"/>
    <n v="70"/>
    <m/>
    <m/>
    <x v="2"/>
    <d v="2023-04-05T21:05:30.000"/>
    <s v="RT @LeadGlobalGroup: 🔵 THE LOGISTICS WORLD®️ I SUMMIT &amp;amp; EXPO _x000a_ _x000a_🙌 Te esperamos en el Pabellón de Comercio Exterior y Carga de @thelogistics…"/>
    <n v="5"/>
    <n v="0"/>
    <n v="0"/>
    <n v="0"/>
    <n v="0"/>
    <x v="0"/>
    <m/>
    <m/>
    <s v="leadglobalgroup"/>
    <m/>
    <m/>
    <m/>
    <m/>
    <s v="es"/>
    <s v="https://twitter.com/muymexicano7/status/1643721549529116673"/>
    <x v="38"/>
    <d v="2023-04-05T00:00:00.000"/>
    <s v="21:05:30"/>
    <s v="everyone"/>
    <s v="other:the logistics  other:de"/>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374432259156049926/4Kb0JeU-_normal.jpg"/>
    <s v="1643721549529116673"/>
    <s v="1643721549529116673"/>
    <m/>
    <s v=""/>
    <s v=""/>
    <s v="1643711639730962435"/>
    <s v="1643711639730962435"/>
    <n v="4579582214"/>
    <m/>
    <m/>
    <m/>
    <m/>
    <m/>
    <m/>
    <n v="1"/>
    <s v="2"/>
    <s v="2"/>
    <n v="0"/>
    <n v="0"/>
    <n v="0"/>
    <n v="0"/>
    <n v="0"/>
    <n v="0"/>
    <n v="11"/>
    <n v="52.38095238095238"/>
    <n v="21"/>
  </r>
  <r>
    <s v="taste_gto"/>
    <s v="thelogisticswd"/>
    <m/>
    <m/>
    <m/>
    <m/>
    <m/>
    <m/>
    <m/>
    <m/>
    <s v="No"/>
    <n v="71"/>
    <m/>
    <m/>
    <x v="0"/>
    <d v="2023-03-30T17:24:48.000"/>
    <s v="COFOCE: 🤝 Conoce la agenda de Logistics Talks Gratuitas de @thelogisticswd _x000a_ _x000a_¡Inspírate en el evento que no para de crecer! _x000a_ _x000a_❕ Conoce la agenda y regístrate sin costo 👉 https://t.co/ffgb8fKrTP https://t.co/pWn2pFlQav"/>
    <n v="0"/>
    <n v="0"/>
    <n v="0"/>
    <n v="0"/>
    <n v="15"/>
    <x v="0"/>
    <s v="https://expo.thelogisticsworld.com/registro/?utm_source=Social&amp;utm_medium=Redes_c%C3%A1maras&amp;utm_campaign=Post_Camaras_Asoc&amp;utm_term=seguidores&amp;utm_content=Cofoce303 https://twitter.com/COFOCE/status/1641481488569958401/photo/1 https://twitter.com/COFOCE/status/1641481488569958401/photo/1 https://twitter.com/COFOCE/status/1641481488569958401/photo/1 https://twitter.com/COFOCE/status/1641481488569958401/photo/1"/>
    <s v="thelogisticsworld.com twitter.com twitter.com twitter.com twitter.com"/>
    <s v="thelogisticswd"/>
    <m/>
    <s v="https://pbs.twimg.com/media/Fse2tgnXsAItyl2.jpg https://pbs.twimg.com/media/Fse2tgjXsBERTfY.jpg https://pbs.twimg.com/media/Fse2tglWIAAIiB3.jpg https://pbs.twimg.com/media/Fse2tgpXsA8FnJH.jpg    "/>
    <s v="photo photo photo photo"/>
    <m/>
    <s v="es"/>
    <s v="https://twitter.com/taste_gto/status/1641491681177481251"/>
    <x v="39"/>
    <d v="2023-03-30T00:00:00.000"/>
    <s v="17:24:48"/>
    <s v="everyone"/>
    <s v="other:cofoce  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s v="3_1641481482165268482 3_1641481482148491281 3_1641481482156777472 3_1641481482173657103"/>
    <m/>
    <s v="627 627 627 627"/>
    <s v="1200 1200 1200 1200"/>
    <m/>
    <m/>
    <m/>
    <s v="https://pbs.twimg.com/media/Fse2tgnXsAItyl2.jpg"/>
    <s v="1641491681177481251"/>
    <s v="1641491681177481251"/>
    <m/>
    <s v=""/>
    <s v=""/>
    <s v=""/>
    <s v="1641491681177481251"/>
    <s v="741290567011729409"/>
    <m/>
    <m/>
    <m/>
    <m/>
    <m/>
    <m/>
    <n v="1"/>
    <s v="1"/>
    <s v="1"/>
    <n v="0"/>
    <n v="0"/>
    <n v="0"/>
    <n v="0"/>
    <n v="0"/>
    <n v="0"/>
    <n v="14"/>
    <n v="53.84615384615385"/>
    <n v="26"/>
  </r>
  <r>
    <s v="mcr_xadis"/>
    <s v="mcr_xadis"/>
    <m/>
    <m/>
    <m/>
    <m/>
    <m/>
    <m/>
    <m/>
    <m/>
    <s v="No"/>
    <n v="72"/>
    <m/>
    <m/>
    <x v="5"/>
    <d v="2023-04-03T04:02:14.000"/>
    <s v="📣 Asiste a #TheLogisticsWorld y conoce como #XADIS puede ayudar a tu empresa con soluciones para gestión eficiente de tus recursos y dar soluciones a tus problemas en el área de #CadenadeSuministros _x000a_🚩 Centro Citibanamex._x000a_📆 26 y 27 de abril_x000a_➡️ Registro: https://t.co/VhnmwgvfFT https://t.co/NxRX9gYNYG"/>
    <n v="1"/>
    <n v="2"/>
    <n v="0"/>
    <n v="0"/>
    <n v="33"/>
    <x v="7"/>
    <s v="https://www.xadis.com.gt/xadis-te-espera-en-thelogisticsworld/ https://twitter.com/MCR_XADIS/status/1642739260523413504/photo/1"/>
    <s v="com.gt twitter.com"/>
    <m/>
    <m/>
    <s v="https://pbs.twimg.com/media/FswuponXwAISKda.png"/>
    <s v="photo"/>
    <m/>
    <s v="es"/>
    <s v="https://twitter.com/mcr_xadis/status/1642739260523413504"/>
    <x v="40"/>
    <d v="2023-04-03T00:00:00.000"/>
    <s v="04:02:14"/>
    <s v="everyone"/>
    <s v="other:thelogisticsworld  other:xadis  other:citibanamex"/>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
    <b v="0"/>
    <m/>
    <m/>
    <m/>
    <m/>
    <m/>
    <m/>
    <m/>
    <m/>
    <m/>
    <s v="3_1642739256895455234"/>
    <m/>
    <n v="250"/>
    <n v="300"/>
    <m/>
    <m/>
    <m/>
    <s v="https://pbs.twimg.com/media/FswuponXwAISKda.png"/>
    <s v="1642739260523413504"/>
    <s v="1642739260523413504"/>
    <m/>
    <s v=""/>
    <s v=""/>
    <s v=""/>
    <s v="1642739260523413504"/>
    <s v="1596519474009722880"/>
    <m/>
    <m/>
    <m/>
    <m/>
    <m/>
    <m/>
    <n v="8"/>
    <s v="5"/>
    <s v="5"/>
    <n v="0"/>
    <n v="0"/>
    <n v="0"/>
    <n v="0"/>
    <n v="0"/>
    <n v="0"/>
    <n v="23"/>
    <n v="58.97435897435897"/>
    <n v="39"/>
  </r>
  <r>
    <s v="mcr_xadis"/>
    <s v="mcr_xadis"/>
    <m/>
    <m/>
    <m/>
    <m/>
    <m/>
    <m/>
    <m/>
    <m/>
    <s v="No"/>
    <n v="73"/>
    <m/>
    <m/>
    <x v="5"/>
    <d v="2023-04-02T20:21:50.000"/>
    <s v="Ven a #TheLogisticsWorld y conoce como #XADIS puede ayudar a tu empresa con soluciones para gestión eficiente de tus recursos y dar soluciones a tus problemas en el área de #CadenadeSuministros _x000a_🚩 Centro Citibanamex._x000a_📆 26 y 27 de abril_x000a_➡️ Registro: https://t.co/wJQd1Xk2xb https://t.co/MJud3XUfOs"/>
    <n v="1"/>
    <n v="1"/>
    <n v="0"/>
    <n v="0"/>
    <n v="30"/>
    <x v="7"/>
    <s v="https://www.xadis.com.gt/xadis-te-espera-en-thelogisticsworld/ https://twitter.com/MCR_XADIS/status/1642623394897117187/video/1"/>
    <s v="com.gt twitter.com"/>
    <m/>
    <m/>
    <s v="https://pbs.twimg.com/ext_tw_video_thumb/1642623237866520577/pu/img/kXdaq72idl3En3bG.jpg"/>
    <s v="video"/>
    <m/>
    <s v="es"/>
    <s v="https://twitter.com/mcr_xadis/status/1642623394897117187"/>
    <x v="41"/>
    <d v="2023-04-02T00:00:00.000"/>
    <s v="20:21:50"/>
    <s v="everyone"/>
    <s v="other:thelogisticsworld  other:xadis  other:citibanamex"/>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
    <b v="0"/>
    <m/>
    <m/>
    <m/>
    <m/>
    <m/>
    <m/>
    <m/>
    <m/>
    <m/>
    <s v="7_1642623237866520577"/>
    <n v="31936"/>
    <n v="1080"/>
    <n v="1920"/>
    <n v="7"/>
    <m/>
    <m/>
    <s v="https://pbs.twimg.com/ext_tw_video_thumb/1642623237866520577/pu/img/kXdaq72idl3En3bG.jpg"/>
    <s v="1642623394897117187"/>
    <s v="1642623394897117187"/>
    <m/>
    <s v=""/>
    <s v=""/>
    <s v=""/>
    <s v="1642623394897117187"/>
    <s v="1596519474009722880"/>
    <m/>
    <m/>
    <m/>
    <m/>
    <m/>
    <m/>
    <n v="8"/>
    <s v="5"/>
    <s v="5"/>
    <n v="0"/>
    <n v="0"/>
    <n v="0"/>
    <n v="0"/>
    <n v="0"/>
    <n v="0"/>
    <n v="23"/>
    <n v="58.97435897435897"/>
    <n v="39"/>
  </r>
  <r>
    <s v="mcr_xadis"/>
    <s v="mcr_xadis"/>
    <m/>
    <m/>
    <m/>
    <m/>
    <m/>
    <m/>
    <m/>
    <m/>
    <s v="No"/>
    <n v="74"/>
    <m/>
    <m/>
    <x v="5"/>
    <d v="2023-04-02T15:06:12.000"/>
    <s v="Ven a #TheLogisticsWorld con más de 50 conferencias sin costo, mesas, panel y casos prácticos en diferentes ejes temáticos. Y conoce  las soluciones #XADIS para las #cadenadesuministro_x000a_https://t.co/Ze5245vQJd https://t.co/jGEvsGyRrr"/>
    <n v="1"/>
    <n v="1"/>
    <n v="0"/>
    <n v="0"/>
    <n v="23"/>
    <x v="8"/>
    <s v="https://www.xadis.com.gt/xadis-te-espera-en-thelogisticsworld/ https://twitter.com/MCR_XADIS/status/1642543965168648197/photo/1"/>
    <s v="com.gt twitter.com"/>
    <m/>
    <m/>
    <s v="https://pbs.twimg.com/media/Fst9B9OXoAQVzji.png"/>
    <s v="photo"/>
    <m/>
    <s v="es"/>
    <s v="https://twitter.com/mcr_xadis/status/1642543965168648197"/>
    <x v="42"/>
    <d v="2023-04-02T00:00:00.000"/>
    <s v="15:06:12"/>
    <s v="everyone"/>
    <s v="other:thelogisticsworld  other:xadis"/>
    <m/>
    <b v="0"/>
    <m/>
    <m/>
    <m/>
    <m/>
    <m/>
    <m/>
    <m/>
    <m/>
    <m/>
    <s v="3_1642543961674850308"/>
    <m/>
    <n v="250"/>
    <n v="600"/>
    <m/>
    <m/>
    <m/>
    <s v="https://pbs.twimg.com/media/Fst9B9OXoAQVzji.png"/>
    <s v="1642543965168648197"/>
    <s v="1642543965168648197"/>
    <m/>
    <s v=""/>
    <s v=""/>
    <s v=""/>
    <s v="1642543965168648197"/>
    <s v="1596519474009722880"/>
    <m/>
    <m/>
    <m/>
    <m/>
    <m/>
    <m/>
    <n v="8"/>
    <s v="5"/>
    <s v="5"/>
    <n v="0"/>
    <n v="0"/>
    <n v="0"/>
    <n v="0"/>
    <n v="0"/>
    <n v="0"/>
    <n v="16"/>
    <n v="59.25925925925926"/>
    <n v="27"/>
  </r>
  <r>
    <s v="mcr_xadis"/>
    <s v="mcr_xadis"/>
    <m/>
    <m/>
    <m/>
    <m/>
    <m/>
    <m/>
    <m/>
    <m/>
    <s v="No"/>
    <n v="75"/>
    <m/>
    <m/>
    <x v="5"/>
    <d v="2023-04-04T18:21:13.000"/>
    <s v="📣 Asiste a #TheLogisticsWorld y conoce como #XADIS puede ayudar a tu empresa con soluciones para gestión eficiente de tus recursos y dar soluciones a tus problemas en el área de #CadenadeSuministros _x000a_🚩 Centro Citibanamex._x000a_📆 26 y 27 de abril_x000a_➡️ Registro: https://t.co/GQiBHzHrWa https://t.co/6qcXxRbITf"/>
    <n v="1"/>
    <n v="1"/>
    <n v="0"/>
    <n v="0"/>
    <n v="14"/>
    <x v="7"/>
    <s v="https://www.xadis.com.gt/xadis-te-espera-en-thelogisticsworld/ https://twitter.com/MCR_XADIS/status/1643317817964462084/photo/1"/>
    <s v="com.gt twitter.com"/>
    <m/>
    <m/>
    <s v="https://pbs.twimg.com/media/Fs482HpXwAAQXlK.png"/>
    <s v="photo"/>
    <m/>
    <s v="es"/>
    <s v="https://twitter.com/mcr_xadis/status/1643317817964462084"/>
    <x v="43"/>
    <d v="2023-04-04T00:00:00.000"/>
    <s v="18:21:13"/>
    <s v="everyone"/>
    <s v="other:thelogisticsworld  other:xadis  other:citibanamex"/>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
    <b v="0"/>
    <m/>
    <m/>
    <m/>
    <m/>
    <m/>
    <m/>
    <m/>
    <m/>
    <m/>
    <s v="3_1643317814499983360"/>
    <m/>
    <n v="250"/>
    <n v="300"/>
    <m/>
    <m/>
    <m/>
    <s v="https://pbs.twimg.com/media/Fs482HpXwAAQXlK.png"/>
    <s v="1643317817964462084"/>
    <s v="1643317817964462084"/>
    <m/>
    <s v=""/>
    <s v=""/>
    <s v=""/>
    <s v="1643317817964462084"/>
    <s v="1596519474009722880"/>
    <m/>
    <m/>
    <m/>
    <m/>
    <m/>
    <m/>
    <n v="8"/>
    <s v="5"/>
    <s v="5"/>
    <n v="0"/>
    <n v="0"/>
    <n v="0"/>
    <n v="0"/>
    <n v="0"/>
    <n v="0"/>
    <n v="23"/>
    <n v="58.97435897435897"/>
    <n v="39"/>
  </r>
  <r>
    <s v="mcr_xadis"/>
    <s v="mcr_xadis"/>
    <m/>
    <m/>
    <m/>
    <m/>
    <m/>
    <m/>
    <m/>
    <m/>
    <s v="No"/>
    <n v="76"/>
    <m/>
    <m/>
    <x v="5"/>
    <d v="2023-04-05T04:02:43.000"/>
    <s v="Ven a #TheLogisticsWorld  y conoce como #XADIS puede ayudar a tu empresa con soluciones para gestión eficiente de tus recursos y dar soluciones a tus problemas en el área de #CadenadeSuministros _x000a_🚩  Centro Citibanamex._x000a_📆  26 y 27 de abril_x000a_➡️  Registro:  https://t.co/5d3Bp49UwU https://t.co/fLzPt5vUkn"/>
    <n v="0"/>
    <n v="0"/>
    <n v="0"/>
    <n v="0"/>
    <n v="13"/>
    <x v="7"/>
    <s v="https://www.xadis.com.gt/xadis-te-espera-en-thelogisticsworld/ https://twitter.com/MCR_XADIS/status/1643464157709074433/video/1"/>
    <s v="com.gt twitter.com"/>
    <m/>
    <m/>
    <s v="https://pbs.twimg.com/ext_tw_video_thumb/1643464032349741062/pu/img/HMGLt8fWyRVeve3y.jpg"/>
    <s v="video"/>
    <m/>
    <s v="es"/>
    <s v="https://twitter.com/mcr_xadis/status/1643464157709074433"/>
    <x v="44"/>
    <d v="2023-04-05T00:00:00.000"/>
    <s v="04:02:43"/>
    <s v="everyone"/>
    <s v="other:xadis"/>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
    <b v="0"/>
    <m/>
    <m/>
    <m/>
    <m/>
    <m/>
    <m/>
    <m/>
    <m/>
    <m/>
    <s v="7_1643464032349741062"/>
    <n v="31936"/>
    <n v="1080"/>
    <n v="1920"/>
    <n v="6"/>
    <m/>
    <m/>
    <s v="https://pbs.twimg.com/ext_tw_video_thumb/1643464032349741062/pu/img/HMGLt8fWyRVeve3y.jpg"/>
    <s v="1643464157709074433"/>
    <s v="1643464157709074433"/>
    <m/>
    <s v=""/>
    <s v=""/>
    <s v=""/>
    <s v="1643464157709074433"/>
    <s v="1596519474009722880"/>
    <m/>
    <m/>
    <m/>
    <m/>
    <m/>
    <m/>
    <n v="8"/>
    <s v="5"/>
    <s v="5"/>
    <n v="0"/>
    <n v="0"/>
    <n v="0"/>
    <n v="0"/>
    <n v="0"/>
    <n v="0"/>
    <n v="23"/>
    <n v="58.97435897435897"/>
    <n v="39"/>
  </r>
  <r>
    <s v="mcr_xadis"/>
    <s v="mcr_xadis"/>
    <m/>
    <m/>
    <m/>
    <m/>
    <m/>
    <m/>
    <m/>
    <m/>
    <s v="No"/>
    <n v="77"/>
    <m/>
    <m/>
    <x v="5"/>
    <d v="2023-04-06T04:02:42.000"/>
    <s v="Ven a #TheLogisticsWorld y conoce como #XADIS puede ayudar a tu empresa con soluciones para gestión eficiente de tus recursos y dar soluciones a tus problemas en el área de #CadenadeSuministros _x000a_🚩 Centro Citibanamex._x000a_📆 26 y 27 de abril_x000a_➡️ Registro: https://t.co/fKdEnXmI2v https://t.co/adriEfqUjU"/>
    <n v="0"/>
    <n v="1"/>
    <n v="0"/>
    <n v="0"/>
    <n v="12"/>
    <x v="7"/>
    <s v="https://www.xadis.com.gt/xadis-te-espera-en-thelogisticsworld/ https://twitter.com/MCR_XADIS/status/1643826538054336512/video/1"/>
    <s v="com.gt twitter.com"/>
    <m/>
    <m/>
    <s v="https://pbs.twimg.com/ext_tw_video_thumb/1643826417812099074/pu/img/LDTYR9Z1vawod2RP.jpg"/>
    <s v="video"/>
    <m/>
    <s v="es"/>
    <s v="https://twitter.com/mcr_xadis/status/1643826538054336512"/>
    <x v="45"/>
    <d v="2023-04-06T00:00:00.000"/>
    <s v="04:02:42"/>
    <s v="everyone"/>
    <s v="other:thelogisticsworld  other:xadis  other:citibanamex"/>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
    <b v="0"/>
    <m/>
    <m/>
    <m/>
    <m/>
    <m/>
    <m/>
    <m/>
    <m/>
    <m/>
    <s v="7_1643826417812099074"/>
    <n v="31936"/>
    <n v="1080"/>
    <n v="1920"/>
    <n v="2"/>
    <m/>
    <m/>
    <s v="https://pbs.twimg.com/ext_tw_video_thumb/1643826417812099074/pu/img/LDTYR9Z1vawod2RP.jpg"/>
    <s v="1643826538054336512"/>
    <s v="1643826538054336512"/>
    <m/>
    <s v=""/>
    <s v=""/>
    <s v=""/>
    <s v="1643826538054336512"/>
    <s v="1596519474009722880"/>
    <m/>
    <m/>
    <m/>
    <m/>
    <m/>
    <m/>
    <n v="8"/>
    <s v="5"/>
    <s v="5"/>
    <n v="0"/>
    <n v="0"/>
    <n v="0"/>
    <n v="0"/>
    <n v="0"/>
    <n v="0"/>
    <n v="23"/>
    <n v="58.97435897435897"/>
    <n v="39"/>
  </r>
  <r>
    <s v="mcr_xadis"/>
    <s v="mcr_xadis"/>
    <m/>
    <m/>
    <m/>
    <m/>
    <m/>
    <m/>
    <m/>
    <m/>
    <s v="No"/>
    <n v="78"/>
    <m/>
    <m/>
    <x v="5"/>
    <d v="2023-04-05T18:21:13.000"/>
    <s v="Ven a #TheLogisticsWorld con más de 50 conferencias sin costo, mesas, panel y casos prácticos en diferentes ejes temáticos. Y conoce  las soluciones #XADIS para las #cadenadesuministro_x000a_https://t.co/vkJqRx5DqG https://t.co/ClH5iFMWjE"/>
    <n v="0"/>
    <n v="0"/>
    <n v="0"/>
    <n v="0"/>
    <n v="0"/>
    <x v="8"/>
    <s v="https://www.xadis.com.gt/xadis-te-espera-en-thelogisticsworld/ https://twitter.com/MCR_XADIS/status/1643680206413078536/photo/1"/>
    <s v="com.gt twitter.com"/>
    <m/>
    <m/>
    <s v="https://pbs.twimg.com/media/Fs-Gb2TX0AAczLq.png"/>
    <s v="photo"/>
    <m/>
    <s v="es"/>
    <s v="https://twitter.com/mcr_xadis/status/1643680206413078536"/>
    <x v="46"/>
    <d v="2023-04-05T00:00:00.000"/>
    <s v="18:21:13"/>
    <s v="everyone"/>
    <s v="other:thelogisticsworld  other:xadis"/>
    <m/>
    <b v="0"/>
    <m/>
    <m/>
    <m/>
    <m/>
    <m/>
    <m/>
    <m/>
    <m/>
    <m/>
    <s v="3_1643680202004877312"/>
    <m/>
    <n v="250"/>
    <n v="600"/>
    <m/>
    <m/>
    <m/>
    <s v="https://pbs.twimg.com/media/Fs-Gb2TX0AAczLq.png"/>
    <s v="1643680206413078536"/>
    <s v="1643680206413078536"/>
    <m/>
    <s v=""/>
    <s v=""/>
    <s v=""/>
    <s v="1643680206413078536"/>
    <s v="1596519474009722880"/>
    <m/>
    <m/>
    <m/>
    <m/>
    <m/>
    <m/>
    <n v="8"/>
    <s v="5"/>
    <s v="5"/>
    <n v="0"/>
    <n v="0"/>
    <n v="0"/>
    <n v="0"/>
    <n v="0"/>
    <n v="0"/>
    <n v="16"/>
    <n v="59.25925925925926"/>
    <n v="27"/>
  </r>
  <r>
    <s v="mcr_xadis"/>
    <s v="mcr_xadis"/>
    <m/>
    <m/>
    <m/>
    <m/>
    <m/>
    <m/>
    <m/>
    <m/>
    <s v="No"/>
    <n v="79"/>
    <m/>
    <m/>
    <x v="5"/>
    <d v="2023-04-03T15:06:52.000"/>
    <s v="Ven a #TheLogisticsWorld  y conoce como #XADIS puede ayudar a tu empresa con soluciones para gestión eficiente de tus recursos y dar soluciones a tus problemas en el área de #CadenadeSuministros _x000a_🚩  Centro Citibanamex._x000a_📆  26 y 27 de abril_x000a_➡️  Registro:  https://t.co/T3SwYRQVSM https://t.co/1ZRQ3stUUz"/>
    <n v="0"/>
    <n v="0"/>
    <n v="0"/>
    <n v="0"/>
    <n v="21"/>
    <x v="7"/>
    <s v="https://www.xadis.com.gt/xadis-te-espera-en-thelogisticsworld/ https://twitter.com/MCR_XADIS/status/1642906519170686977/video/1"/>
    <s v="com.gt twitter.com"/>
    <m/>
    <m/>
    <s v="https://pbs.twimg.com/ext_tw_video_thumb/1642906360508567554/pu/img/S0PsxRD7uPts6IUF.jpg"/>
    <s v="video"/>
    <m/>
    <s v="es"/>
    <s v="https://twitter.com/mcr_xadis/status/1642906519170686977"/>
    <x v="47"/>
    <d v="2023-04-03T00:00:00.000"/>
    <s v="15:06:52"/>
    <s v="everyone"/>
    <s v="other:xadis"/>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
    <b v="0"/>
    <m/>
    <m/>
    <m/>
    <m/>
    <m/>
    <m/>
    <m/>
    <m/>
    <m/>
    <s v="7_1642906360508567554"/>
    <n v="31936"/>
    <n v="1080"/>
    <n v="1920"/>
    <n v="5"/>
    <m/>
    <m/>
    <s v="https://pbs.twimg.com/ext_tw_video_thumb/1642906360508567554/pu/img/S0PsxRD7uPts6IUF.jpg"/>
    <s v="1642906519170686977"/>
    <s v="1642906519170686977"/>
    <m/>
    <s v=""/>
    <s v=""/>
    <s v=""/>
    <s v="1642906519170686977"/>
    <s v="1596519474009722880"/>
    <m/>
    <m/>
    <m/>
    <m/>
    <m/>
    <m/>
    <n v="8"/>
    <s v="5"/>
    <s v="5"/>
    <n v="0"/>
    <n v="0"/>
    <n v="0"/>
    <n v="0"/>
    <n v="0"/>
    <n v="0"/>
    <n v="23"/>
    <n v="58.97435897435897"/>
    <n v="39"/>
  </r>
  <r>
    <s v="hashtagmarketi7"/>
    <s v="mcr_xadis"/>
    <m/>
    <m/>
    <m/>
    <m/>
    <m/>
    <m/>
    <m/>
    <m/>
    <s v="No"/>
    <n v="80"/>
    <m/>
    <m/>
    <x v="1"/>
    <d v="2023-04-03T04:55:01.000"/>
    <s v="RT @MCR_XADIS: 📣 Asiste a #TheLogisticsWorld y conoce como #XADIS puede ayudar a tu empresa con soluciones para gestión eficiente de tus re…"/>
    <n v="1"/>
    <n v="0"/>
    <n v="0"/>
    <n v="0"/>
    <n v="0"/>
    <x v="2"/>
    <m/>
    <m/>
    <s v="mcr_xadis"/>
    <m/>
    <m/>
    <m/>
    <m/>
    <s v="es"/>
    <s v="https://twitter.com/hashtagmarketi7/status/1642752543506722816"/>
    <x v="48"/>
    <d v="2023-04-03T00:00:00.000"/>
    <s v="04:55:01"/>
    <s v="everyone"/>
    <s v="other:thelogisticsworld  other:xadis"/>
    <m/>
    <b v="0"/>
    <m/>
    <m/>
    <m/>
    <m/>
    <m/>
    <m/>
    <m/>
    <m/>
    <m/>
    <m/>
    <m/>
    <m/>
    <m/>
    <m/>
    <m/>
    <m/>
    <s v="https://pbs.twimg.com/profile_images/1487756429276684289/Kqq9xAOb_normal.png"/>
    <s v="1642752543506722816"/>
    <s v="1642752543506722816"/>
    <m/>
    <s v=""/>
    <s v=""/>
    <s v="1642739260523413504"/>
    <s v="1642739260523413504"/>
    <s v="1377239026432888832"/>
    <m/>
    <m/>
    <m/>
    <m/>
    <m/>
    <m/>
    <n v="1"/>
    <s v="5"/>
    <s v="5"/>
    <m/>
    <m/>
    <m/>
    <m/>
    <m/>
    <m/>
    <m/>
    <m/>
    <m/>
  </r>
  <r>
    <s v="hashtagmarketi7"/>
    <s v="mcr_xadis"/>
    <m/>
    <m/>
    <m/>
    <m/>
    <m/>
    <m/>
    <m/>
    <m/>
    <s v="No"/>
    <n v="81"/>
    <m/>
    <m/>
    <x v="2"/>
    <d v="2023-04-03T04:55:01.000"/>
    <s v="RT @MCR_XADIS: 📣 Asiste a #TheLogisticsWorld y conoce como #XADIS puede ayudar a tu empresa con soluciones para gestión eficiente de tus re…"/>
    <n v="1"/>
    <n v="0"/>
    <n v="0"/>
    <n v="0"/>
    <n v="0"/>
    <x v="2"/>
    <m/>
    <m/>
    <s v="mcr_xadis"/>
    <m/>
    <m/>
    <m/>
    <m/>
    <s v="es"/>
    <s v="https://twitter.com/hashtagmarketi7/status/1642752543506722816"/>
    <x v="48"/>
    <d v="2023-04-03T00:00:00.000"/>
    <s v="04:55:01"/>
    <s v="everyone"/>
    <s v="other:thelogisticsworld  other:xadis"/>
    <m/>
    <b v="0"/>
    <m/>
    <m/>
    <m/>
    <m/>
    <m/>
    <m/>
    <m/>
    <m/>
    <m/>
    <m/>
    <m/>
    <m/>
    <m/>
    <m/>
    <m/>
    <m/>
    <s v="https://pbs.twimg.com/profile_images/1487756429276684289/Kqq9xAOb_normal.png"/>
    <s v="1642752543506722816"/>
    <s v="1642752543506722816"/>
    <m/>
    <s v=""/>
    <s v=""/>
    <s v="1642739260523413504"/>
    <s v="1642739260523413504"/>
    <s v="1377239026432888832"/>
    <m/>
    <m/>
    <m/>
    <m/>
    <m/>
    <m/>
    <n v="1"/>
    <s v="5"/>
    <s v="5"/>
    <n v="0"/>
    <n v="0"/>
    <n v="0"/>
    <n v="0"/>
    <n v="0"/>
    <n v="0"/>
    <n v="12"/>
    <n v="54.54545454545455"/>
    <n v="22"/>
  </r>
  <r>
    <s v="saraifuentes80"/>
    <s v="leadglobalgroup"/>
    <m/>
    <m/>
    <m/>
    <m/>
    <m/>
    <m/>
    <m/>
    <m/>
    <s v="No"/>
    <n v="82"/>
    <m/>
    <m/>
    <x v="1"/>
    <d v="2023-03-30T23:34:52.000"/>
    <s v="RT @LeadGlobalGroup: 🙌 Los invitamos a la exposición de Logística, Comercio Exterior y Carga más grande de México y Centroamérica._x000a__x000a_🔵 @thel…"/>
    <n v="4"/>
    <n v="0"/>
    <n v="0"/>
    <n v="0"/>
    <n v="0"/>
    <x v="0"/>
    <m/>
    <m/>
    <s v="leadglobalgroup"/>
    <m/>
    <m/>
    <m/>
    <m/>
    <s v="es"/>
    <s v="https://twitter.com/saraifuentes80/status/1641584810702385153"/>
    <x v="49"/>
    <d v="2023-03-30T00:00:00.000"/>
    <s v="23:34:52"/>
    <s v="everyone"/>
    <s v="other:logística  other:comercio exterior  organization:méxico  place:centroamérica"/>
    <m/>
    <b v="0"/>
    <m/>
    <m/>
    <m/>
    <m/>
    <m/>
    <m/>
    <m/>
    <m/>
    <m/>
    <m/>
    <m/>
    <m/>
    <m/>
    <m/>
    <m/>
    <m/>
    <s v="https://pbs.twimg.com/profile_images/1569370380694949890/qUZs8IpP_normal.jpg"/>
    <s v="1641584810702385153"/>
    <s v="1641584810702385153"/>
    <m/>
    <s v=""/>
    <s v=""/>
    <s v="1641571076571267075"/>
    <s v="1641571076571267075"/>
    <n v="3307960980"/>
    <m/>
    <m/>
    <m/>
    <m/>
    <m/>
    <m/>
    <n v="2"/>
    <s v="2"/>
    <s v="2"/>
    <m/>
    <m/>
    <m/>
    <m/>
    <m/>
    <m/>
    <m/>
    <m/>
    <m/>
  </r>
  <r>
    <s v="saraifuentes80"/>
    <s v="leadglobalgroup"/>
    <m/>
    <m/>
    <m/>
    <m/>
    <m/>
    <m/>
    <m/>
    <m/>
    <s v="No"/>
    <n v="83"/>
    <m/>
    <m/>
    <x v="2"/>
    <d v="2023-03-30T23:34:52.000"/>
    <s v="RT @LeadGlobalGroup: 🙌 Los invitamos a la exposición de Logística, Comercio Exterior y Carga más grande de México y Centroamérica._x000a__x000a_🔵 @thel…"/>
    <n v="4"/>
    <n v="0"/>
    <n v="0"/>
    <n v="0"/>
    <n v="0"/>
    <x v="0"/>
    <m/>
    <m/>
    <s v="leadglobalgroup"/>
    <m/>
    <m/>
    <m/>
    <m/>
    <s v="es"/>
    <s v="https://twitter.com/saraifuentes80/status/1641584810702385153"/>
    <x v="49"/>
    <d v="2023-03-30T00:00:00.000"/>
    <s v="23:34:52"/>
    <s v="everyone"/>
    <s v="other:logística  other:comercio exterior  organization:méxico  place:centroamérica"/>
    <m/>
    <b v="0"/>
    <m/>
    <m/>
    <m/>
    <m/>
    <m/>
    <m/>
    <m/>
    <m/>
    <m/>
    <m/>
    <m/>
    <m/>
    <m/>
    <m/>
    <m/>
    <m/>
    <s v="https://pbs.twimg.com/profile_images/1569370380694949890/qUZs8IpP_normal.jpg"/>
    <s v="1641584810702385153"/>
    <s v="1641584810702385153"/>
    <m/>
    <s v=""/>
    <s v=""/>
    <s v="1641571076571267075"/>
    <s v="1641571076571267075"/>
    <n v="3307960980"/>
    <m/>
    <m/>
    <m/>
    <m/>
    <m/>
    <m/>
    <n v="2"/>
    <s v="2"/>
    <s v="2"/>
    <n v="0"/>
    <n v="0"/>
    <n v="0"/>
    <n v="0"/>
    <n v="0"/>
    <n v="0"/>
    <n v="11"/>
    <n v="55"/>
    <n v="20"/>
  </r>
  <r>
    <s v="saraifuentes80"/>
    <s v="leadglobalgroup"/>
    <m/>
    <m/>
    <m/>
    <m/>
    <m/>
    <m/>
    <m/>
    <m/>
    <s v="No"/>
    <n v="84"/>
    <m/>
    <m/>
    <x v="1"/>
    <d v="2023-04-05T20:30:56.000"/>
    <s v="RT @LeadGlobalGroup: 🔵 THE LOGISTICS WORLD®️ I SUMMIT &amp;amp; EXPO _x000a_ _x000a_🙌 Te esperamos en el Pabellón de Comercio Exterior y Carga de @thelogistics…"/>
    <n v="5"/>
    <n v="0"/>
    <n v="0"/>
    <n v="0"/>
    <n v="0"/>
    <x v="0"/>
    <m/>
    <m/>
    <s v="leadglobalgroup"/>
    <m/>
    <m/>
    <m/>
    <m/>
    <s v="es"/>
    <s v="https://twitter.com/saraifuentes80/status/1643712850404188160"/>
    <x v="50"/>
    <d v="2023-04-05T00:00:00.000"/>
    <s v="20:30:56"/>
    <s v="everyone"/>
    <s v="other:the logistics  other:de"/>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569370380694949890/qUZs8IpP_normal.jpg"/>
    <s v="1643712850404188160"/>
    <s v="1643712850404188160"/>
    <m/>
    <s v=""/>
    <s v=""/>
    <s v="1643711639730962435"/>
    <s v="1643711639730962435"/>
    <n v="3307960980"/>
    <m/>
    <m/>
    <m/>
    <m/>
    <m/>
    <m/>
    <n v="2"/>
    <s v="2"/>
    <s v="2"/>
    <m/>
    <m/>
    <m/>
    <m/>
    <m/>
    <m/>
    <m/>
    <m/>
    <m/>
  </r>
  <r>
    <s v="saraifuentes80"/>
    <s v="leadglobalgroup"/>
    <m/>
    <m/>
    <m/>
    <m/>
    <m/>
    <m/>
    <m/>
    <m/>
    <s v="No"/>
    <n v="85"/>
    <m/>
    <m/>
    <x v="2"/>
    <d v="2023-04-05T20:30:56.000"/>
    <s v="RT @LeadGlobalGroup: 🔵 THE LOGISTICS WORLD®️ I SUMMIT &amp;amp; EXPO _x000a_ _x000a_🙌 Te esperamos en el Pabellón de Comercio Exterior y Carga de @thelogistics…"/>
    <n v="5"/>
    <n v="0"/>
    <n v="0"/>
    <n v="0"/>
    <n v="0"/>
    <x v="0"/>
    <m/>
    <m/>
    <s v="leadglobalgroup"/>
    <m/>
    <m/>
    <m/>
    <m/>
    <s v="es"/>
    <s v="https://twitter.com/saraifuentes80/status/1643712850404188160"/>
    <x v="50"/>
    <d v="2023-04-05T00:00:00.000"/>
    <s v="20:30:56"/>
    <s v="everyone"/>
    <s v="other:the logistics  other:de"/>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569370380694949890/qUZs8IpP_normal.jpg"/>
    <s v="1643712850404188160"/>
    <s v="1643712850404188160"/>
    <m/>
    <s v=""/>
    <s v=""/>
    <s v="1643711639730962435"/>
    <s v="1643711639730962435"/>
    <n v="3307960980"/>
    <m/>
    <m/>
    <m/>
    <m/>
    <m/>
    <m/>
    <n v="2"/>
    <s v="2"/>
    <s v="2"/>
    <n v="0"/>
    <n v="0"/>
    <n v="0"/>
    <n v="0"/>
    <n v="0"/>
    <n v="0"/>
    <n v="11"/>
    <n v="52.38095238095238"/>
    <n v="21"/>
  </r>
  <r>
    <s v="grupo_loci"/>
    <s v="grupo_loci"/>
    <m/>
    <m/>
    <m/>
    <m/>
    <m/>
    <m/>
    <m/>
    <m/>
    <s v="No"/>
    <n v="86"/>
    <m/>
    <m/>
    <x v="5"/>
    <d v="2023-04-05T19:21:13.000"/>
    <s v="¡YA ESTAMOS CASI LISTOS!_x000a_&quot;THE LOGISTICS WORLD® | SUMMIT &amp;amp; EXPO 2023&quot; (edición 16). https://t.co/7JCFOrkZhT_x000a_¡Te esperamos en nuestro stand #3801 en el Pabellón de Comercio Exterior, En el Auditorio CITIBANAMEX!_x000a_🧑‍💼📝👩‍💼_x000a_._x000a_._x000a_._x000a_._x000a_ #TLWEXPO2023  #grupoloci #loci https://t.co/KYTNJXNyig"/>
    <n v="1"/>
    <n v="0"/>
    <n v="0"/>
    <n v="0"/>
    <n v="41"/>
    <x v="9"/>
    <s v="https://expo.thelogisticsworld.com/ https://twitter.com/Grupo_LOCI/status/1643695303923564544/photo/1"/>
    <s v="thelogisticsworld.com twitter.com"/>
    <m/>
    <m/>
    <s v="https://pbs.twimg.com/media/Fs-UKgEXsAIM48U.jpg"/>
    <s v="photo"/>
    <m/>
    <s v="es"/>
    <s v="https://twitter.com/grupo_loci/status/1643695303923564544"/>
    <x v="51"/>
    <d v="2023-04-05T00:00:00.000"/>
    <s v="19:21:13"/>
    <s v="everyone"/>
    <s v="other:the logistics world®  other:de comercio exterior"/>
    <s v="Domain name:TV Shows description:Television shows from around the world entity:Law &amp; Order: Criminal Intent   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Domain name:Unified Twitter Taxonomy description:A taxonomy of user interests.  entity:Business &amp; finance   Domain name:Unified Twitter Taxonomy description:A taxonomy of user interests.  entity:Logistics "/>
    <b v="0"/>
    <m/>
    <m/>
    <m/>
    <m/>
    <m/>
    <m/>
    <m/>
    <m/>
    <m/>
    <s v="3_1643695297141387266"/>
    <m/>
    <n v="2000"/>
    <n v="1419"/>
    <m/>
    <m/>
    <m/>
    <s v="https://pbs.twimg.com/media/Fs-UKgEXsAIM48U.jpg"/>
    <s v="1643695303923564544"/>
    <s v="1643695303923564544"/>
    <m/>
    <s v=""/>
    <s v=""/>
    <s v=""/>
    <s v="1643695303923564544"/>
    <s v="984900350628040711"/>
    <m/>
    <m/>
    <m/>
    <m/>
    <m/>
    <m/>
    <n v="1"/>
    <s v="6"/>
    <s v="6"/>
    <n v="0"/>
    <n v="0"/>
    <n v="0"/>
    <n v="0"/>
    <n v="0"/>
    <n v="0"/>
    <n v="22"/>
    <n v="68.75"/>
    <n v="32"/>
  </r>
  <r>
    <s v="cofoce"/>
    <s v="thelogisticswd"/>
    <m/>
    <m/>
    <m/>
    <m/>
    <m/>
    <m/>
    <m/>
    <m/>
    <s v="No"/>
    <n v="87"/>
    <m/>
    <m/>
    <x v="0"/>
    <d v="2023-03-30T16:44:18.000"/>
    <s v="🤝 Conoce la agenda de Logistics Talks Gratuitas de @thelogisticswd _x000a_ _x000a_¡Inspírate en el evento que no para de crecer! _x000a_ _x000a_❕ Conoce la agenda y regístrate sin costo 👉 https://t.co/TLq5N3HUEN https://t.co/vhMmIRMjPL"/>
    <n v="0"/>
    <n v="0"/>
    <n v="0"/>
    <n v="0"/>
    <n v="67"/>
    <x v="0"/>
    <s v="https://expo.thelogisticsworld.com/registro/?utm_source=Social&amp;utm_medium=Redes_c%C3%A1maras&amp;utm_campaign=Post_Camaras_Asoc&amp;utm_term=seguidores&amp;utm_content=Cofoce303 https://twitter.com/COFOCE/status/1641481488569958401/photo/1 https://twitter.com/COFOCE/status/1641481488569958401/photo/1 https://twitter.com/COFOCE/status/1641481488569958401/photo/1 https://twitter.com/COFOCE/status/1641481488569958401/photo/1"/>
    <s v="thelogisticsworld.com twitter.com twitter.com twitter.com twitter.com"/>
    <s v="thelogisticswd"/>
    <m/>
    <s v="https://pbs.twimg.com/media/Fse2tgnXsAItyl2.jpg https://pbs.twimg.com/media/Fse2tgjXsBERTfY.jpg https://pbs.twimg.com/media/Fse2tglWIAAIiB3.jpg https://pbs.twimg.com/media/Fse2tgpXsA8FnJH.jpg    "/>
    <s v="photo photo photo photo"/>
    <m/>
    <s v="es"/>
    <s v="https://twitter.com/cofoce/status/1641481488569958401"/>
    <x v="52"/>
    <d v="2023-03-30T00:00:00.000"/>
    <s v="16:44:18"/>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s v="3_1641481482165268482 3_1641481482148491281 3_1641481482156777472 3_1641481482173657103"/>
    <m/>
    <s v="627 627 627 627"/>
    <s v="1200 1200 1200 1200"/>
    <m/>
    <m/>
    <m/>
    <s v="https://pbs.twimg.com/media/Fse2tgnXsAItyl2.jpg"/>
    <s v="1641481488569958401"/>
    <s v="1641481488569958401"/>
    <m/>
    <s v=""/>
    <s v=""/>
    <s v=""/>
    <s v="1641481488569958401"/>
    <n v="122829751"/>
    <m/>
    <m/>
    <m/>
    <m/>
    <m/>
    <m/>
    <n v="1"/>
    <s v="1"/>
    <s v="1"/>
    <n v="0"/>
    <n v="0"/>
    <n v="0"/>
    <n v="0"/>
    <n v="0"/>
    <n v="0"/>
    <n v="13"/>
    <n v="52"/>
    <n v="25"/>
  </r>
  <r>
    <s v="mundoejecutivo"/>
    <s v="thelogisticswd"/>
    <m/>
    <m/>
    <m/>
    <m/>
    <m/>
    <m/>
    <m/>
    <m/>
    <s v="No"/>
    <n v="88"/>
    <m/>
    <m/>
    <x v="0"/>
    <d v="2023-03-31T23:00:00.000"/>
    <s v="🙌 Los invitamos a la exposición de Logística, Comercio Exterior y Carga más grande de México y Centroamérica. _x000a_ _x000a_🔵 @thelogisticswd vuelve este 📆 26 y 27 de abril en Centro Citibanamex, Ciudad de México. _x000a_ _x000a_❕ Regístrate sin costo: https://t.co/akDmdYTKkc"/>
    <n v="0"/>
    <n v="1"/>
    <n v="0"/>
    <n v="0"/>
    <n v="102"/>
    <x v="0"/>
    <s v="https://twitter.com/MundoEjecutivo/status/1641938424356810754/video/1"/>
    <s v="twitter.com"/>
    <s v="thelogisticswd"/>
    <m/>
    <s v="https://pbs.twimg.com/ext_tw_video_thumb/1641917229666037760/pu/img/2DrsewOg-efRJA-k.jpg"/>
    <s v="video"/>
    <m/>
    <s v="es"/>
    <s v="https://twitter.com/mundoejecutivo/status/1641938424356810754"/>
    <x v="53"/>
    <d v="2023-03-31T00:00:00.000"/>
    <s v="23:00:00"/>
    <s v="everyone"/>
    <s v="other:logística  other:comercio exterior  organization:méxico  place:centroamérica  place:centro citibanamex  place:de méxico"/>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Brand description:Brands and Companies entity:CitiBanamex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News   Domain name:Unified Twitter Taxonomy description:A taxonomy of user interests.  entity:Business &amp; finance news "/>
    <b v="0"/>
    <m/>
    <m/>
    <m/>
    <m/>
    <m/>
    <m/>
    <m/>
    <m/>
    <m/>
    <s v="7_1641917229666037760"/>
    <n v="34958"/>
    <n v="720"/>
    <n v="1280"/>
    <n v="22"/>
    <m/>
    <m/>
    <s v="https://pbs.twimg.com/ext_tw_video_thumb/1641917229666037760/pu/img/2DrsewOg-efRJA-k.jpg"/>
    <s v="1641938424356810754"/>
    <s v="1641938424356810754"/>
    <m/>
    <s v=""/>
    <s v=""/>
    <s v=""/>
    <s v="1641938424356810754"/>
    <n v="81963817"/>
    <m/>
    <m/>
    <m/>
    <m/>
    <m/>
    <m/>
    <n v="2"/>
    <s v="1"/>
    <s v="1"/>
    <n v="0"/>
    <n v="0"/>
    <n v="0"/>
    <n v="0"/>
    <n v="0"/>
    <n v="0"/>
    <n v="20"/>
    <n v="58.8235294117647"/>
    <n v="34"/>
  </r>
  <r>
    <s v="mundoejecutivo"/>
    <s v="thelogisticswd"/>
    <m/>
    <m/>
    <m/>
    <m/>
    <m/>
    <m/>
    <m/>
    <m/>
    <s v="No"/>
    <n v="89"/>
    <m/>
    <m/>
    <x v="0"/>
    <d v="2023-04-05T23:00:02.000"/>
    <s v="🙌 Los invitamos a la exposición de Logística, Comercio Exterior y Carga más grande de México y Centroamérica. _x000a_ _x000a_🔵 @thelogisticswd vuelve este 📆 26 y 27 de abril en Centro Citibanamex, Ciudad de México. _x000a_ _x000a_❕ Regístrate sin costo: https://t.co/SM8ahg85eC"/>
    <n v="0"/>
    <n v="0"/>
    <n v="1"/>
    <n v="0"/>
    <n v="163"/>
    <x v="0"/>
    <s v="https://twitter.com/MundoEjecutivo/status/1643750369099644929/photo/1 https://twitter.com/MundoEjecutivo/status/1643750369099644929/photo/1 https://twitter.com/MundoEjecutivo/status/1643750369099644929/photo/1 https://twitter.com/MundoEjecutivo/status/1643750369099644929/photo/1"/>
    <s v="twitter.com twitter.com twitter.com twitter.com"/>
    <s v="thelogisticswd"/>
    <m/>
    <s v="https://pbs.twimg.com/media/Fs7hMG5XgAATO3M.jpg https://pbs.twimg.com/media/Fs7hMG7XsAAl3Vz.jpg https://pbs.twimg.com/media/Fs7hMG9X0AE--tD.jpg https://pbs.twimg.com/media/Fs7hMG7X0AAL89G.jpg    "/>
    <s v="photo photo photo photo"/>
    <m/>
    <s v="es"/>
    <s v="https://twitter.com/mundoejecutivo/status/1643750369099644929"/>
    <x v="54"/>
    <d v="2023-04-05T00:00:00.000"/>
    <s v="23:00:02"/>
    <s v="everyone"/>
    <m/>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News   Domain name:Unified Twitter Taxonomy description:A taxonomy of user interests.  entity:Business &amp; finance news "/>
    <b v="0"/>
    <m/>
    <m/>
    <m/>
    <m/>
    <m/>
    <m/>
    <m/>
    <m/>
    <m/>
    <s v="3_1643498512162717696 3_1643498512171118592 3_1643498512179515393 3_1643498512171126784"/>
    <m/>
    <s v="627 627 627 627"/>
    <s v="1200 1200 1200 1200"/>
    <m/>
    <m/>
    <m/>
    <s v="https://pbs.twimg.com/media/Fs7hMG5XgAATO3M.jpg"/>
    <s v="1643750369099644929"/>
    <s v="1643750369099644929"/>
    <m/>
    <s v=""/>
    <s v=""/>
    <s v=""/>
    <s v="1643750369099644929"/>
    <n v="81963817"/>
    <m/>
    <m/>
    <m/>
    <m/>
    <m/>
    <m/>
    <n v="2"/>
    <s v="1"/>
    <s v="1"/>
    <n v="0"/>
    <n v="0"/>
    <n v="0"/>
    <n v="0"/>
    <n v="0"/>
    <n v="0"/>
    <n v="20"/>
    <n v="58.8235294117647"/>
    <n v="34"/>
  </r>
  <r>
    <s v="mundoejecutivo"/>
    <s v="thelogisticswd"/>
    <m/>
    <m/>
    <m/>
    <m/>
    <m/>
    <m/>
    <m/>
    <m/>
    <s v="No"/>
    <n v="90"/>
    <m/>
    <m/>
    <x v="3"/>
    <d v="2023-04-06T06:13:28.000"/>
    <s v="@thelogisticswd https://t.co/tIF0aUWXKz"/>
    <n v="0"/>
    <n v="0"/>
    <n v="0"/>
    <n v="0"/>
    <n v="58"/>
    <x v="0"/>
    <s v="https://twitter.com/MundoEjecutivo/status/1643859447955980288/photo/1"/>
    <s v="twitter.com"/>
    <s v="thelogisticswd"/>
    <m/>
    <s v="https://pbs.twimg.com/media/FtApc5BWYAAgqsb.jpg"/>
    <s v="photo"/>
    <m/>
    <s v="qme"/>
    <s v="https://twitter.com/mundoejecutivo/status/1643859447955980288"/>
    <x v="55"/>
    <d v="2023-04-06T00:00:00.000"/>
    <s v="06:13:28"/>
    <s v="everyone"/>
    <m/>
    <s v="Domain name:Business Taxonomy description:Categories within Brand Verticals that narrow down the scope of Brands entity:Financial Services Busin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News   Domain name:Unified Twitter Taxonomy description:A taxonomy of user interests.  entity:Business &amp; finance news "/>
    <b v="0"/>
    <m/>
    <m/>
    <m/>
    <m/>
    <m/>
    <m/>
    <m/>
    <m/>
    <m/>
    <s v="3_1643859440309788672"/>
    <m/>
    <n v="627"/>
    <n v="1200"/>
    <m/>
    <m/>
    <m/>
    <s v="https://pbs.twimg.com/media/FtApc5BWYAAgqsb.jpg"/>
    <s v="1643859447955980288"/>
    <s v="1643750369099644929"/>
    <s v="81963817"/>
    <s v="1643750369099644929"/>
    <s v=""/>
    <s v=""/>
    <s v="1643750369099644929"/>
    <n v="81963817"/>
    <m/>
    <m/>
    <m/>
    <m/>
    <m/>
    <m/>
    <n v="1"/>
    <s v="1"/>
    <s v="1"/>
    <m/>
    <m/>
    <m/>
    <m/>
    <m/>
    <m/>
    <m/>
    <m/>
    <m/>
  </r>
  <r>
    <s v="mundoejecutivo"/>
    <s v="mundoejecutivo"/>
    <m/>
    <m/>
    <m/>
    <m/>
    <m/>
    <m/>
    <m/>
    <m/>
    <s v="No"/>
    <n v="91"/>
    <m/>
    <m/>
    <x v="4"/>
    <d v="2023-04-06T06:13:28.000"/>
    <s v="@thelogisticswd https://t.co/tIF0aUWXKz"/>
    <n v="0"/>
    <n v="0"/>
    <n v="0"/>
    <n v="0"/>
    <n v="58"/>
    <x v="0"/>
    <s v="https://twitter.com/MundoEjecutivo/status/1643859447955980288/photo/1"/>
    <s v="twitter.com"/>
    <s v="thelogisticswd"/>
    <m/>
    <s v="https://pbs.twimg.com/media/FtApc5BWYAAgqsb.jpg"/>
    <s v="photo"/>
    <m/>
    <s v="qme"/>
    <s v="https://twitter.com/mundoejecutivo/status/1643859447955980288"/>
    <x v="55"/>
    <d v="2023-04-06T00:00:00.000"/>
    <s v="06:13:28"/>
    <s v="everyone"/>
    <m/>
    <s v="Domain name:Business Taxonomy description:Categories within Brand Verticals that narrow down the scope of Brands entity:Financial Services Busin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News   Domain name:Unified Twitter Taxonomy description:A taxonomy of user interests.  entity:Business &amp; finance news "/>
    <b v="0"/>
    <m/>
    <m/>
    <m/>
    <m/>
    <m/>
    <m/>
    <m/>
    <m/>
    <m/>
    <s v="3_1643859440309788672"/>
    <m/>
    <n v="627"/>
    <n v="1200"/>
    <m/>
    <m/>
    <m/>
    <s v="https://pbs.twimg.com/media/FtApc5BWYAAgqsb.jpg"/>
    <s v="1643859447955980288"/>
    <s v="1643750369099644929"/>
    <s v="81963817"/>
    <s v="1643750369099644929"/>
    <s v=""/>
    <s v=""/>
    <s v="1643750369099644929"/>
    <n v="81963817"/>
    <m/>
    <m/>
    <m/>
    <m/>
    <m/>
    <m/>
    <n v="1"/>
    <s v="1"/>
    <s v="1"/>
    <n v="0"/>
    <n v="0"/>
    <n v="0"/>
    <n v="0"/>
    <n v="0"/>
    <n v="0"/>
    <n v="1"/>
    <n v="100"/>
    <n v="1"/>
  </r>
  <r>
    <s v="intermerk3pl"/>
    <s v="intermerk3pl"/>
    <m/>
    <m/>
    <m/>
    <m/>
    <m/>
    <m/>
    <m/>
    <m/>
    <s v="No"/>
    <n v="92"/>
    <m/>
    <m/>
    <x v="5"/>
    <d v="2023-03-31T17:30:00.000"/>
    <s v="¿Ya te enteraste? INTERMERK va a participar en THE LOGISTICS WORLD SUMMIT &amp;amp; EXPO 2023. Visítanos en el stand 1616 el 26 y 27 de abril en CENTRO CITIBANAMEX  - Ciudad de México._x000a_#TLWEXPO2023 #expologistica #CentroCitibanamex #intermerk https://t.co/NtCXYKkEel"/>
    <n v="0"/>
    <n v="0"/>
    <n v="0"/>
    <n v="0"/>
    <n v="36"/>
    <x v="10"/>
    <s v="https://twitter.com/Intermerk3PL/status/1641855377204719616/photo/1"/>
    <s v="twitter.com"/>
    <m/>
    <m/>
    <s v="https://pbs.twimg.com/media/Fr6yR7pagAUaD1D.jpg"/>
    <s v="photo"/>
    <m/>
    <s v="es"/>
    <s v="https://twitter.com/intermerk3pl/status/1641855377204719616"/>
    <x v="56"/>
    <d v="2023-03-31T00:00:00.000"/>
    <s v="17:30:00"/>
    <s v="everyone"/>
    <s v="other:intermerk  other:the logistics world summit  other:citibanamex"/>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Domain name:Unified Twitter Taxonomy description:A taxonomy of user interests.  entity:Business &amp; finance   Domain name:Unified Twitter Taxonomy description:A taxonomy of user interests.  entity:Logistics "/>
    <b v="0"/>
    <m/>
    <m/>
    <m/>
    <m/>
    <m/>
    <m/>
    <m/>
    <m/>
    <m/>
    <s v="3_1638943335548354565"/>
    <m/>
    <n v="1080"/>
    <n v="1080"/>
    <m/>
    <m/>
    <m/>
    <s v="https://pbs.twimg.com/media/Fr6yR7pagAUaD1D.jpg"/>
    <s v="1641855377204719616"/>
    <s v="1641855377204719616"/>
    <m/>
    <s v=""/>
    <s v=""/>
    <s v=""/>
    <s v="1641855377204719616"/>
    <s v="1496530563875889153"/>
    <m/>
    <m/>
    <m/>
    <m/>
    <m/>
    <m/>
    <n v="1"/>
    <s v="8"/>
    <s v="8"/>
    <n v="0"/>
    <n v="0"/>
    <n v="0"/>
    <n v="0"/>
    <n v="0"/>
    <n v="0"/>
    <n v="22"/>
    <n v="61.111111111111114"/>
    <n v="36"/>
  </r>
  <r>
    <s v="vanevane0307"/>
    <s v="thelogisticswd"/>
    <m/>
    <m/>
    <m/>
    <m/>
    <m/>
    <m/>
    <m/>
    <m/>
    <s v="No"/>
    <n v="93"/>
    <m/>
    <m/>
    <x v="1"/>
    <d v="2023-03-30T21:45:56.000"/>
    <s v="RT @SomosIndustria: 🤝 Conoce la agenda de Logistics Talks Gratuitas de @thelogisticswd _x000a_ _x000a_¡Inspírate en el evento que no para de crecer!…"/>
    <n v="3"/>
    <n v="0"/>
    <n v="0"/>
    <n v="0"/>
    <n v="0"/>
    <x v="0"/>
    <m/>
    <m/>
    <s v="somosindustria thelogisticswd"/>
    <m/>
    <m/>
    <m/>
    <m/>
    <s v="es"/>
    <s v="https://twitter.com/vanevane0307/status/1641557394860679168"/>
    <x v="57"/>
    <d v="2023-03-30T00:00:00.000"/>
    <s v="21:45:56"/>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423704125599068164/11Q46fe__normal.jpg"/>
    <s v="1641557394860679168"/>
    <s v="1641557394860679168"/>
    <m/>
    <s v=""/>
    <s v=""/>
    <s v="1641549152638074880"/>
    <s v="1641549152638074880"/>
    <n v="787508958"/>
    <m/>
    <m/>
    <m/>
    <m/>
    <m/>
    <m/>
    <n v="1"/>
    <s v="1"/>
    <s v="1"/>
    <m/>
    <m/>
    <m/>
    <m/>
    <m/>
    <m/>
    <m/>
    <m/>
    <m/>
  </r>
  <r>
    <s v="vanevane0307"/>
    <s v="somosindustria"/>
    <m/>
    <m/>
    <m/>
    <m/>
    <m/>
    <m/>
    <m/>
    <m/>
    <s v="No"/>
    <n v="94"/>
    <m/>
    <m/>
    <x v="1"/>
    <d v="2023-03-30T21:45:56.000"/>
    <s v="RT @SomosIndustria: 🤝 Conoce la agenda de Logistics Talks Gratuitas de @thelogisticswd _x000a_ _x000a_¡Inspírate en el evento que no para de crecer!…"/>
    <n v="3"/>
    <n v="0"/>
    <n v="0"/>
    <n v="0"/>
    <n v="0"/>
    <x v="0"/>
    <m/>
    <m/>
    <s v="somosindustria thelogisticswd"/>
    <m/>
    <m/>
    <m/>
    <m/>
    <s v="es"/>
    <s v="https://twitter.com/vanevane0307/status/1641557394860679168"/>
    <x v="57"/>
    <d v="2023-03-30T00:00:00.000"/>
    <s v="21:45:56"/>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423704125599068164/11Q46fe__normal.jpg"/>
    <s v="1641557394860679168"/>
    <s v="1641557394860679168"/>
    <m/>
    <s v=""/>
    <s v=""/>
    <s v="1641549152638074880"/>
    <s v="1641549152638074880"/>
    <n v="787508958"/>
    <m/>
    <m/>
    <m/>
    <m/>
    <m/>
    <m/>
    <n v="1"/>
    <s v="1"/>
    <s v="1"/>
    <m/>
    <m/>
    <m/>
    <m/>
    <m/>
    <m/>
    <m/>
    <m/>
    <m/>
  </r>
  <r>
    <s v="vanevane0307"/>
    <s v="somosindustria"/>
    <m/>
    <m/>
    <m/>
    <m/>
    <m/>
    <m/>
    <m/>
    <m/>
    <s v="No"/>
    <n v="95"/>
    <m/>
    <m/>
    <x v="2"/>
    <d v="2023-03-30T21:45:56.000"/>
    <s v="RT @SomosIndustria: 🤝 Conoce la agenda de Logistics Talks Gratuitas de @thelogisticswd _x000a_ _x000a_¡Inspírate en el evento que no para de crecer!…"/>
    <n v="3"/>
    <n v="0"/>
    <n v="0"/>
    <n v="0"/>
    <n v="0"/>
    <x v="0"/>
    <m/>
    <m/>
    <s v="somosindustria thelogisticswd"/>
    <m/>
    <m/>
    <m/>
    <m/>
    <s v="es"/>
    <s v="https://twitter.com/vanevane0307/status/1641557394860679168"/>
    <x v="57"/>
    <d v="2023-03-30T00:00:00.000"/>
    <s v="21:45:56"/>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423704125599068164/11Q46fe__normal.jpg"/>
    <s v="1641557394860679168"/>
    <s v="1641557394860679168"/>
    <m/>
    <s v=""/>
    <s v=""/>
    <s v="1641549152638074880"/>
    <s v="1641549152638074880"/>
    <n v="787508958"/>
    <m/>
    <m/>
    <m/>
    <m/>
    <m/>
    <m/>
    <n v="1"/>
    <s v="1"/>
    <s v="1"/>
    <n v="0"/>
    <n v="0"/>
    <n v="0"/>
    <n v="0"/>
    <n v="0"/>
    <n v="0"/>
    <n v="10"/>
    <n v="50"/>
    <n v="20"/>
  </r>
  <r>
    <s v="grupot21"/>
    <s v="thelogisticswd"/>
    <m/>
    <m/>
    <m/>
    <m/>
    <m/>
    <m/>
    <m/>
    <m/>
    <s v="No"/>
    <n v="96"/>
    <m/>
    <m/>
    <x v="0"/>
    <d v="2023-03-30T20:21:00.000"/>
    <s v="🤝 Conoce la agenda de Logistics Talks Gratuitas de @thelogisticswd _x000a_  _x000a_¡Inspírate en el evento que no para de crecer!  _x000a_  _x000a_❕ Conoce la agenda y regístrate sin costo 👉 https://t.co/hbgcKGnuxB https://t.co/gcv9cM5xoc"/>
    <n v="1"/>
    <n v="4"/>
    <n v="0"/>
    <n v="0"/>
    <n v="433"/>
    <x v="0"/>
    <s v="https://expo.thelogisticsworld.com/registro/?utm_source=Social&amp;utm_medium=Redes_c%C3%A1maras&amp;utm_campaign=Post_Camaras_Asoc&amp;utm_term=seguidores&amp;utm_content=T2123 https://twitter.com/GrupoT21/status/1641536020721065984/photo/1 https://twitter.com/GrupoT21/status/1641536020721065984/photo/1 https://twitter.com/GrupoT21/status/1641536020721065984/photo/1 https://twitter.com/GrupoT21/status/1641536020721065984/photo/1"/>
    <s v="thelogisticsworld.com twitter.com twitter.com twitter.com twitter.com"/>
    <s v="thelogisticswd"/>
    <m/>
    <s v="https://pbs.twimg.com/media/FsQstVBWAAA4Kar.jpg https://pbs.twimg.com/media/FsQs0siWYAEXWI8.jpg https://pbs.twimg.com/media/FsQs0scWIAEDmoj.jpg https://pbs.twimg.com/media/FsQs0sfWYAIt4sZ.jpg    "/>
    <s v="photo photo photo photo"/>
    <m/>
    <s v="es"/>
    <s v="https://twitter.com/grupot21/status/1641536020721065984"/>
    <x v="58"/>
    <d v="2023-03-30T00:00:00.000"/>
    <s v="20:21:00"/>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s v="3_1640485321518219264 3_1640485448089755649 3_1640485448064573441 3_1640485448077172738"/>
    <m/>
    <s v="627 627 627 627"/>
    <s v="1200 1200 1200 1200"/>
    <m/>
    <m/>
    <m/>
    <s v="https://pbs.twimg.com/media/FsQstVBWAAA4Kar.jpg"/>
    <s v="1641536020721065984"/>
    <s v="1641536020721065984"/>
    <m/>
    <s v=""/>
    <s v=""/>
    <s v=""/>
    <s v="1641536020721065984"/>
    <n v="87468196"/>
    <m/>
    <m/>
    <m/>
    <m/>
    <m/>
    <m/>
    <n v="1"/>
    <s v="7"/>
    <s v="1"/>
    <n v="0"/>
    <n v="0"/>
    <n v="0"/>
    <n v="0"/>
    <n v="0"/>
    <n v="0"/>
    <n v="13"/>
    <n v="52"/>
    <n v="25"/>
  </r>
  <r>
    <s v="leadglobalgroup"/>
    <s v="thelogisticswd"/>
    <m/>
    <m/>
    <m/>
    <m/>
    <m/>
    <m/>
    <m/>
    <m/>
    <s v="No"/>
    <n v="97"/>
    <m/>
    <m/>
    <x v="0"/>
    <d v="2023-03-30T22:40:18.000"/>
    <s v="🙌 Los invitamos a la exposición de Logística, Comercio Exterior y Carga más grande de México y Centroamérica._x000a__x000a_🔵 @thelogisticswd vuelve este 📆 26 y 27 de abril en Centro Citibanamex, Ciudad de México._x000a__x000a_❕ Regístrate sin costo: https://t.co/bzXKjU08Q8 https://t.co/tiBWze9UoW"/>
    <n v="4"/>
    <n v="8"/>
    <n v="0"/>
    <n v="0"/>
    <n v="144"/>
    <x v="0"/>
    <s v="https://expo.thelogisticsworld.com/registro/?utm_source=Social&amp;utm_medium=Redes_c%C3%A1maras&amp;utm_campaign=Post_Camaras_Asoc&amp;utm_term=seguidores&amp;utm_content=Lead_Global303 https://twitter.com/LeadGlobalGroup/status/1641571076571267075/video/1"/>
    <s v="thelogisticsworld.com twitter.com"/>
    <s v="thelogisticswd"/>
    <m/>
    <s v="https://pbs.twimg.com/ext_tw_video_thumb/1641570590942285825/pu/img/04KrLpvkJ93CmKND.jpg"/>
    <s v="video"/>
    <m/>
    <s v="es"/>
    <s v="https://twitter.com/leadglobalgroup/status/1641571076571267075"/>
    <x v="59"/>
    <d v="2023-03-30T00:00:00.000"/>
    <s v="22:40:18"/>
    <s v="everyone"/>
    <s v="other:logística  other:comercio exterior  organization:méxico  place:centroamérica  place:centro citibanamex  place:de méxico"/>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
    <b v="0"/>
    <m/>
    <m/>
    <m/>
    <m/>
    <m/>
    <m/>
    <m/>
    <m/>
    <m/>
    <s v="7_1641570590942285825"/>
    <n v="34958"/>
    <n v="1080"/>
    <n v="1920"/>
    <n v="21"/>
    <m/>
    <m/>
    <s v="https://pbs.twimg.com/ext_tw_video_thumb/1641570590942285825/pu/img/04KrLpvkJ93CmKND.jpg"/>
    <s v="1641571076571267075"/>
    <s v="1641571076571267075"/>
    <m/>
    <s v=""/>
    <s v=""/>
    <s v=""/>
    <s v="1641571076571267075"/>
    <n v="169671387"/>
    <m/>
    <m/>
    <m/>
    <m/>
    <m/>
    <m/>
    <n v="2"/>
    <s v="2"/>
    <s v="1"/>
    <n v="0"/>
    <n v="0"/>
    <n v="0"/>
    <n v="0"/>
    <n v="0"/>
    <n v="0"/>
    <n v="20"/>
    <n v="58.8235294117647"/>
    <n v="34"/>
  </r>
  <r>
    <s v="leadglobalgroup"/>
    <s v="thelogisticswd"/>
    <m/>
    <m/>
    <m/>
    <m/>
    <m/>
    <m/>
    <m/>
    <m/>
    <s v="No"/>
    <n v="98"/>
    <m/>
    <m/>
    <x v="1"/>
    <d v="2023-04-03T20:00:55.000"/>
    <s v="RT @AmanacOficial: 🔵 THE LOGISTICS WORLD®️ I SUMMIT &amp;amp; EXPO_x000a__x000a_🙌Te esperamos en el Pabellón de Comercio Exterior y Carga de @thelogisticswd…"/>
    <n v="1"/>
    <n v="0"/>
    <n v="0"/>
    <n v="0"/>
    <n v="0"/>
    <x v="0"/>
    <m/>
    <m/>
    <s v="amanacoficial thelogisticswd"/>
    <m/>
    <m/>
    <m/>
    <m/>
    <s v="es"/>
    <s v="https://twitter.com/leadglobalgroup/status/1642980518034657284"/>
    <x v="31"/>
    <d v="2023-04-03T00:00:00.000"/>
    <s v="20:00:55"/>
    <s v="everyone"/>
    <s v="other:the logistics  other:de"/>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634353545720864769/VLAXJApP_normal.jpg"/>
    <s v="1642980518034657284"/>
    <s v="1642980518034657284"/>
    <m/>
    <s v=""/>
    <s v=""/>
    <s v="1642903334771122176"/>
    <s v="1642903334771122176"/>
    <n v="169671387"/>
    <m/>
    <m/>
    <m/>
    <m/>
    <m/>
    <m/>
    <n v="2"/>
    <s v="2"/>
    <s v="1"/>
    <m/>
    <m/>
    <m/>
    <m/>
    <m/>
    <m/>
    <m/>
    <m/>
    <m/>
  </r>
  <r>
    <s v="leadglobalgroup"/>
    <s v="thelogisticswd"/>
    <m/>
    <m/>
    <m/>
    <m/>
    <m/>
    <m/>
    <m/>
    <m/>
    <s v="No"/>
    <n v="99"/>
    <m/>
    <m/>
    <x v="0"/>
    <d v="2023-04-05T20:26:08.000"/>
    <s v="🔵 THE LOGISTICS WORLD®️ I SUMMIT &amp;amp; EXPO _x000a_ _x000a_🙌 Te esperamos en el Pabellón de Comercio Exterior y Carga de @thelogisticswd _x000a_ _x000a_Regístrate ahora SIN COSTO 👉  https://t.co/ovVCveV8Wh https://t.co/qiG6dFiWA8"/>
    <n v="5"/>
    <n v="6"/>
    <n v="0"/>
    <n v="0"/>
    <n v="120"/>
    <x v="0"/>
    <s v="https://expo.thelogisticsworld.com/registro/?utm_source=Social&amp;utm_medium=Redes_c%C3%A1maras&amp;utm_campaign=Post_Camaras_Asoc&amp;utm_term=seguidores&amp;utm_content=Lead_Global54 https://twitter.com/LeadGlobalGroup/status/1643711639730962435/photo/1"/>
    <s v="thelogisticsworld.com twitter.com"/>
    <s v="thelogisticswd"/>
    <m/>
    <s v="https://pbs.twimg.com/media/Fs-jBgEWYAI4d6m.jpg"/>
    <s v="photo"/>
    <m/>
    <s v="es"/>
    <s v="https://twitter.com/leadglobalgroup/status/1643711639730962435"/>
    <x v="60"/>
    <d v="2023-04-05T00:00:00.000"/>
    <s v="20:26:08"/>
    <s v="everyone"/>
    <s v="other:the logistic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s v="3_1643711635196895234"/>
    <m/>
    <n v="627"/>
    <n v="1200"/>
    <m/>
    <m/>
    <m/>
    <s v="https://pbs.twimg.com/media/Fs-jBgEWYAI4d6m.jpg"/>
    <s v="1643711639730962435"/>
    <s v="1643711639730962435"/>
    <m/>
    <s v=""/>
    <s v=""/>
    <s v=""/>
    <s v="1643711639730962435"/>
    <n v="169671387"/>
    <m/>
    <m/>
    <m/>
    <m/>
    <m/>
    <m/>
    <n v="2"/>
    <s v="2"/>
    <s v="1"/>
    <n v="0"/>
    <n v="0"/>
    <n v="0"/>
    <n v="0"/>
    <n v="0"/>
    <n v="0"/>
    <n v="12"/>
    <n v="52.17391304347826"/>
    <n v="23"/>
  </r>
  <r>
    <s v="leadglobalgroup"/>
    <s v="thelogisticswd"/>
    <m/>
    <m/>
    <m/>
    <m/>
    <m/>
    <m/>
    <m/>
    <m/>
    <s v="No"/>
    <n v="100"/>
    <m/>
    <m/>
    <x v="1"/>
    <d v="2023-04-05T22:15:43.000"/>
    <s v="RT @InfoTransportes: 🤝 Conoce la agenda de Logistics Talks Gratuitas de @thelogisticswd _x000a_ _x000a_ ¡Inspírate en el evento que no para de crecer!…"/>
    <n v="2"/>
    <n v="0"/>
    <n v="0"/>
    <n v="0"/>
    <n v="0"/>
    <x v="0"/>
    <m/>
    <m/>
    <s v="infotransportes thelogisticswd"/>
    <m/>
    <m/>
    <m/>
    <m/>
    <s v="es"/>
    <s v="https://twitter.com/leadglobalgroup/status/1643739217695211520"/>
    <x v="61"/>
    <d v="2023-04-05T00:00:00.000"/>
    <s v="22:15:43"/>
    <s v="everyone"/>
    <m/>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634353545720864769/VLAXJApP_normal.jpg"/>
    <s v="1643739217695211520"/>
    <s v="1643739217695211520"/>
    <m/>
    <s v=""/>
    <s v=""/>
    <s v="1643723639861432321"/>
    <s v="1643723639861432321"/>
    <n v="169671387"/>
    <m/>
    <m/>
    <m/>
    <m/>
    <m/>
    <m/>
    <n v="2"/>
    <s v="2"/>
    <s v="1"/>
    <m/>
    <m/>
    <m/>
    <m/>
    <m/>
    <m/>
    <m/>
    <m/>
    <m/>
  </r>
  <r>
    <s v="leadglobalgroup"/>
    <s v="infotransportes"/>
    <m/>
    <m/>
    <m/>
    <m/>
    <m/>
    <m/>
    <m/>
    <m/>
    <s v="No"/>
    <n v="101"/>
    <m/>
    <m/>
    <x v="1"/>
    <d v="2023-04-05T22:15:43.000"/>
    <s v="RT @InfoTransportes: 🤝 Conoce la agenda de Logistics Talks Gratuitas de @thelogisticswd _x000a_ _x000a_ ¡Inspírate en el evento que no para de crecer!…"/>
    <n v="2"/>
    <n v="0"/>
    <n v="0"/>
    <n v="0"/>
    <n v="0"/>
    <x v="0"/>
    <m/>
    <m/>
    <s v="infotransportes thelogisticswd"/>
    <m/>
    <m/>
    <m/>
    <m/>
    <s v="es"/>
    <s v="https://twitter.com/leadglobalgroup/status/1643739217695211520"/>
    <x v="61"/>
    <d v="2023-04-05T00:00:00.000"/>
    <s v="22:15:43"/>
    <s v="everyone"/>
    <m/>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634353545720864769/VLAXJApP_normal.jpg"/>
    <s v="1643739217695211520"/>
    <s v="1643739217695211520"/>
    <m/>
    <s v=""/>
    <s v=""/>
    <s v="1643723639861432321"/>
    <s v="1643723639861432321"/>
    <n v="169671387"/>
    <m/>
    <m/>
    <m/>
    <m/>
    <m/>
    <m/>
    <n v="1"/>
    <s v="2"/>
    <s v="2"/>
    <m/>
    <m/>
    <m/>
    <m/>
    <m/>
    <m/>
    <m/>
    <m/>
    <m/>
  </r>
  <r>
    <s v="leadglobalgroup"/>
    <s v="infotransportes"/>
    <m/>
    <m/>
    <m/>
    <m/>
    <m/>
    <m/>
    <m/>
    <m/>
    <s v="No"/>
    <n v="102"/>
    <m/>
    <m/>
    <x v="2"/>
    <d v="2023-04-05T22:15:43.000"/>
    <s v="RT @InfoTransportes: 🤝 Conoce la agenda de Logistics Talks Gratuitas de @thelogisticswd _x000a_ _x000a_ ¡Inspírate en el evento que no para de crecer!…"/>
    <n v="2"/>
    <n v="0"/>
    <n v="0"/>
    <n v="0"/>
    <n v="0"/>
    <x v="0"/>
    <m/>
    <m/>
    <s v="infotransportes thelogisticswd"/>
    <m/>
    <m/>
    <m/>
    <m/>
    <s v="es"/>
    <s v="https://twitter.com/leadglobalgroup/status/1643739217695211520"/>
    <x v="61"/>
    <d v="2023-04-05T00:00:00.000"/>
    <s v="22:15:43"/>
    <s v="everyone"/>
    <m/>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634353545720864769/VLAXJApP_normal.jpg"/>
    <s v="1643739217695211520"/>
    <s v="1643739217695211520"/>
    <m/>
    <s v=""/>
    <s v=""/>
    <s v="1643723639861432321"/>
    <s v="1643723639861432321"/>
    <n v="169671387"/>
    <m/>
    <m/>
    <m/>
    <m/>
    <m/>
    <m/>
    <n v="1"/>
    <s v="2"/>
    <s v="2"/>
    <n v="0"/>
    <n v="0"/>
    <n v="0"/>
    <n v="0"/>
    <n v="0"/>
    <n v="0"/>
    <n v="10"/>
    <n v="50"/>
    <n v="20"/>
  </r>
  <r>
    <s v="nancylarae"/>
    <s v="leadglobalgroup"/>
    <m/>
    <m/>
    <m/>
    <m/>
    <m/>
    <m/>
    <m/>
    <m/>
    <s v="No"/>
    <n v="103"/>
    <m/>
    <m/>
    <x v="1"/>
    <d v="2023-03-30T23:58:11.000"/>
    <s v="RT @LeadGlobalGroup: 🙌 Los invitamos a la exposición de Logística, Comercio Exterior y Carga más grande de México y Centroamérica._x000a__x000a_🔵 @thel…"/>
    <n v="4"/>
    <n v="0"/>
    <n v="0"/>
    <n v="0"/>
    <n v="0"/>
    <x v="0"/>
    <m/>
    <m/>
    <s v="leadglobalgroup"/>
    <m/>
    <m/>
    <m/>
    <m/>
    <s v="es"/>
    <s v="https://twitter.com/nancylarae/status/1641590679532085249"/>
    <x v="62"/>
    <d v="2023-03-30T00:00:00.000"/>
    <s v="23:58:11"/>
    <s v="everyone"/>
    <s v="other:logística  other:comercio exterior  organization:méxico  place:centroamérica"/>
    <m/>
    <b v="0"/>
    <m/>
    <m/>
    <m/>
    <m/>
    <m/>
    <m/>
    <m/>
    <m/>
    <m/>
    <m/>
    <m/>
    <m/>
    <m/>
    <m/>
    <m/>
    <m/>
    <s v="https://pbs.twimg.com/profile_images/1560967668286590976/BsF4deFg_normal.jpg"/>
    <s v="1641590679532085249"/>
    <s v="1641590679532085249"/>
    <m/>
    <s v=""/>
    <s v=""/>
    <s v="1641571076571267075"/>
    <s v="1641571076571267075"/>
    <s v="949648985341513729"/>
    <m/>
    <m/>
    <m/>
    <m/>
    <m/>
    <m/>
    <n v="2"/>
    <s v="2"/>
    <s v="2"/>
    <m/>
    <m/>
    <m/>
    <m/>
    <m/>
    <m/>
    <m/>
    <m/>
    <m/>
  </r>
  <r>
    <s v="nancylarae"/>
    <s v="leadglobalgroup"/>
    <m/>
    <m/>
    <m/>
    <m/>
    <m/>
    <m/>
    <m/>
    <m/>
    <s v="No"/>
    <n v="104"/>
    <m/>
    <m/>
    <x v="2"/>
    <d v="2023-03-30T23:58:11.000"/>
    <s v="RT @LeadGlobalGroup: 🙌 Los invitamos a la exposición de Logística, Comercio Exterior y Carga más grande de México y Centroamérica._x000a__x000a_🔵 @thel…"/>
    <n v="4"/>
    <n v="0"/>
    <n v="0"/>
    <n v="0"/>
    <n v="0"/>
    <x v="0"/>
    <m/>
    <m/>
    <s v="leadglobalgroup"/>
    <m/>
    <m/>
    <m/>
    <m/>
    <s v="es"/>
    <s v="https://twitter.com/nancylarae/status/1641590679532085249"/>
    <x v="62"/>
    <d v="2023-03-30T00:00:00.000"/>
    <s v="23:58:11"/>
    <s v="everyone"/>
    <s v="other:logística  other:comercio exterior  organization:méxico  place:centroamérica"/>
    <m/>
    <b v="0"/>
    <m/>
    <m/>
    <m/>
    <m/>
    <m/>
    <m/>
    <m/>
    <m/>
    <m/>
    <m/>
    <m/>
    <m/>
    <m/>
    <m/>
    <m/>
    <m/>
    <s v="https://pbs.twimg.com/profile_images/1560967668286590976/BsF4deFg_normal.jpg"/>
    <s v="1641590679532085249"/>
    <s v="1641590679532085249"/>
    <m/>
    <s v=""/>
    <s v=""/>
    <s v="1641571076571267075"/>
    <s v="1641571076571267075"/>
    <s v="949648985341513729"/>
    <m/>
    <m/>
    <m/>
    <m/>
    <m/>
    <m/>
    <n v="2"/>
    <s v="2"/>
    <s v="2"/>
    <n v="0"/>
    <n v="0"/>
    <n v="0"/>
    <n v="0"/>
    <n v="0"/>
    <n v="0"/>
    <n v="11"/>
    <n v="55"/>
    <n v="20"/>
  </r>
  <r>
    <s v="nancylarae"/>
    <s v="leadglobalgroup"/>
    <m/>
    <m/>
    <m/>
    <m/>
    <m/>
    <m/>
    <m/>
    <m/>
    <s v="No"/>
    <n v="105"/>
    <m/>
    <m/>
    <x v="1"/>
    <d v="2023-04-05T21:13:17.000"/>
    <s v="RT @LeadGlobalGroup: 🔵 THE LOGISTICS WORLD®️ I SUMMIT &amp;amp; EXPO _x000a_ _x000a_🙌 Te esperamos en el Pabellón de Comercio Exterior y Carga de @thelogistics…"/>
    <n v="5"/>
    <n v="0"/>
    <n v="0"/>
    <n v="0"/>
    <n v="0"/>
    <x v="0"/>
    <m/>
    <m/>
    <s v="leadglobalgroup"/>
    <m/>
    <m/>
    <m/>
    <m/>
    <s v="es"/>
    <s v="https://twitter.com/nancylarae/status/1643723505895079940"/>
    <x v="63"/>
    <d v="2023-04-05T00:00:00.000"/>
    <s v="21:13:17"/>
    <s v="everyone"/>
    <s v="other:the logistics  other:de"/>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560967668286590976/BsF4deFg_normal.jpg"/>
    <s v="1643723505895079940"/>
    <s v="1643723505895079940"/>
    <m/>
    <s v=""/>
    <s v=""/>
    <s v="1643711639730962435"/>
    <s v="1643711639730962435"/>
    <s v="949648985341513729"/>
    <m/>
    <m/>
    <m/>
    <m/>
    <m/>
    <m/>
    <n v="2"/>
    <s v="2"/>
    <s v="2"/>
    <m/>
    <m/>
    <m/>
    <m/>
    <m/>
    <m/>
    <m/>
    <m/>
    <m/>
  </r>
  <r>
    <s v="nancylarae"/>
    <s v="leadglobalgroup"/>
    <m/>
    <m/>
    <m/>
    <m/>
    <m/>
    <m/>
    <m/>
    <m/>
    <s v="No"/>
    <n v="106"/>
    <m/>
    <m/>
    <x v="2"/>
    <d v="2023-04-05T21:13:17.000"/>
    <s v="RT @LeadGlobalGroup: 🔵 THE LOGISTICS WORLD®️ I SUMMIT &amp;amp; EXPO _x000a_ _x000a_🙌 Te esperamos en el Pabellón de Comercio Exterior y Carga de @thelogistics…"/>
    <n v="5"/>
    <n v="0"/>
    <n v="0"/>
    <n v="0"/>
    <n v="0"/>
    <x v="0"/>
    <m/>
    <m/>
    <s v="leadglobalgroup"/>
    <m/>
    <m/>
    <m/>
    <m/>
    <s v="es"/>
    <s v="https://twitter.com/nancylarae/status/1643723505895079940"/>
    <x v="63"/>
    <d v="2023-04-05T00:00:00.000"/>
    <s v="21:13:17"/>
    <s v="everyone"/>
    <s v="other:the logistics  other:de"/>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560967668286590976/BsF4deFg_normal.jpg"/>
    <s v="1643723505895079940"/>
    <s v="1643723505895079940"/>
    <m/>
    <s v=""/>
    <s v=""/>
    <s v="1643711639730962435"/>
    <s v="1643711639730962435"/>
    <s v="949648985341513729"/>
    <m/>
    <m/>
    <m/>
    <m/>
    <m/>
    <m/>
    <n v="2"/>
    <s v="2"/>
    <s v="2"/>
    <n v="0"/>
    <n v="0"/>
    <n v="0"/>
    <n v="0"/>
    <n v="0"/>
    <n v="0"/>
    <n v="11"/>
    <n v="52.38095238095238"/>
    <n v="21"/>
  </r>
  <r>
    <s v="nancylarae"/>
    <s v="thelogisticswd"/>
    <m/>
    <m/>
    <m/>
    <m/>
    <m/>
    <m/>
    <m/>
    <m/>
    <s v="No"/>
    <n v="107"/>
    <m/>
    <m/>
    <x v="1"/>
    <d v="2023-04-05T22:40:44.000"/>
    <s v="RT @InfoTransportes: 🤝 Conoce la agenda de Logistics Talks Gratuitas de @thelogisticswd _x000a_ _x000a_ ¡Inspírate en el evento que no para de crecer!…"/>
    <n v="2"/>
    <n v="0"/>
    <n v="0"/>
    <n v="0"/>
    <n v="0"/>
    <x v="0"/>
    <m/>
    <m/>
    <s v="infotransportes thelogisticswd"/>
    <m/>
    <m/>
    <m/>
    <m/>
    <s v="es"/>
    <s v="https://twitter.com/nancylarae/status/1643745513693642752"/>
    <x v="64"/>
    <d v="2023-04-05T00:00:00.000"/>
    <s v="22:40:44"/>
    <s v="everyone"/>
    <m/>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560967668286590976/BsF4deFg_normal.jpg"/>
    <s v="1643745513693642752"/>
    <s v="1643745513693642752"/>
    <m/>
    <s v=""/>
    <s v=""/>
    <s v="1643723639861432321"/>
    <s v="1643723639861432321"/>
    <s v="949648985341513729"/>
    <m/>
    <m/>
    <m/>
    <m/>
    <m/>
    <m/>
    <n v="1"/>
    <s v="2"/>
    <s v="1"/>
    <m/>
    <m/>
    <m/>
    <m/>
    <m/>
    <m/>
    <m/>
    <m/>
    <m/>
  </r>
  <r>
    <s v="nancylarae"/>
    <s v="infotransportes"/>
    <m/>
    <m/>
    <m/>
    <m/>
    <m/>
    <m/>
    <m/>
    <m/>
    <s v="No"/>
    <n v="108"/>
    <m/>
    <m/>
    <x v="1"/>
    <d v="2023-04-05T22:40:44.000"/>
    <s v="RT @InfoTransportes: 🤝 Conoce la agenda de Logistics Talks Gratuitas de @thelogisticswd _x000a_ _x000a_ ¡Inspírate en el evento que no para de crecer!…"/>
    <n v="2"/>
    <n v="0"/>
    <n v="0"/>
    <n v="0"/>
    <n v="0"/>
    <x v="0"/>
    <m/>
    <m/>
    <s v="infotransportes thelogisticswd"/>
    <m/>
    <m/>
    <m/>
    <m/>
    <s v="es"/>
    <s v="https://twitter.com/nancylarae/status/1643745513693642752"/>
    <x v="64"/>
    <d v="2023-04-05T00:00:00.000"/>
    <s v="22:40:44"/>
    <s v="everyone"/>
    <m/>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560967668286590976/BsF4deFg_normal.jpg"/>
    <s v="1643745513693642752"/>
    <s v="1643745513693642752"/>
    <m/>
    <s v=""/>
    <s v=""/>
    <s v="1643723639861432321"/>
    <s v="1643723639861432321"/>
    <s v="949648985341513729"/>
    <m/>
    <m/>
    <m/>
    <m/>
    <m/>
    <m/>
    <n v="1"/>
    <s v="2"/>
    <s v="2"/>
    <m/>
    <m/>
    <m/>
    <m/>
    <m/>
    <m/>
    <m/>
    <m/>
    <m/>
  </r>
  <r>
    <s v="nancylarae"/>
    <s v="infotransportes"/>
    <m/>
    <m/>
    <m/>
    <m/>
    <m/>
    <m/>
    <m/>
    <m/>
    <s v="No"/>
    <n v="109"/>
    <m/>
    <m/>
    <x v="2"/>
    <d v="2023-04-05T22:40:44.000"/>
    <s v="RT @InfoTransportes: 🤝 Conoce la agenda de Logistics Talks Gratuitas de @thelogisticswd _x000a_ _x000a_ ¡Inspírate en el evento que no para de crecer!…"/>
    <n v="2"/>
    <n v="0"/>
    <n v="0"/>
    <n v="0"/>
    <n v="0"/>
    <x v="0"/>
    <m/>
    <m/>
    <s v="infotransportes thelogisticswd"/>
    <m/>
    <m/>
    <m/>
    <m/>
    <s v="es"/>
    <s v="https://twitter.com/nancylarae/status/1643745513693642752"/>
    <x v="64"/>
    <d v="2023-04-05T00:00:00.000"/>
    <s v="22:40:44"/>
    <s v="everyone"/>
    <m/>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560967668286590976/BsF4deFg_normal.jpg"/>
    <s v="1643745513693642752"/>
    <s v="1643745513693642752"/>
    <m/>
    <s v=""/>
    <s v=""/>
    <s v="1643723639861432321"/>
    <s v="1643723639861432321"/>
    <s v="949648985341513729"/>
    <m/>
    <m/>
    <m/>
    <m/>
    <m/>
    <m/>
    <n v="1"/>
    <s v="2"/>
    <s v="2"/>
    <n v="0"/>
    <n v="0"/>
    <n v="0"/>
    <n v="0"/>
    <n v="0"/>
    <n v="0"/>
    <n v="10"/>
    <n v="50"/>
    <n v="20"/>
  </r>
  <r>
    <s v="gs1_mx"/>
    <s v="thelogisticswd"/>
    <m/>
    <m/>
    <m/>
    <m/>
    <m/>
    <m/>
    <m/>
    <m/>
    <s v="No"/>
    <n v="110"/>
    <m/>
    <m/>
    <x v="0"/>
    <d v="2023-04-05T21:44:08.000"/>
    <s v="🤝 Conoce la agenda de Logistics Talks Gratuitas de  @thelogisticswd _x000a_  _x000a_ ¡Inspírate en el evento que no para de crecer! _x000a_  _x000a_ ❕ Conoce la agenda y regístrate sin costo 👉_x000a_https://t.co/AevnLFZMRW https://t.co/b9wG2YnHaI"/>
    <n v="0"/>
    <n v="1"/>
    <n v="0"/>
    <n v="0"/>
    <n v="66"/>
    <x v="0"/>
    <s v="https://expo.thelogisticsworld.com/registro/?utm_source=Social&amp;utm_medium=Redes_camaras&amp;utm_campaign=Post_Camaras_Asoc&amp;utm_term=seguidores&amp;utm_content=GS1303 https://twitter.com/GS1_Mx/status/1643731270973677571/photo/1"/>
    <s v="thelogisticsworld.com twitter.com"/>
    <s v="thelogisticswd"/>
    <m/>
    <s v="https://pbs.twimg.com/media/Fs-0yhBWcAIb16m.jpg"/>
    <s v="photo"/>
    <m/>
    <s v="es"/>
    <s v="https://twitter.com/gs1_mx/status/1643731270973677571"/>
    <x v="65"/>
    <d v="2023-04-05T00:00:00.000"/>
    <s v="21:44:08"/>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s v="3_1643731168964014082"/>
    <m/>
    <n v="1080"/>
    <n v="1080"/>
    <m/>
    <m/>
    <m/>
    <s v="https://pbs.twimg.com/media/Fs-0yhBWcAIb16m.jpg"/>
    <s v="1643731270973677571"/>
    <s v="1643731270973677571"/>
    <m/>
    <s v=""/>
    <s v=""/>
    <s v=""/>
    <s v="1643731270973677571"/>
    <n v="425944553"/>
    <m/>
    <m/>
    <m/>
    <m/>
    <m/>
    <m/>
    <n v="1"/>
    <s v="1"/>
    <s v="1"/>
    <n v="0"/>
    <n v="0"/>
    <n v="0"/>
    <n v="0"/>
    <n v="0"/>
    <n v="0"/>
    <n v="13"/>
    <n v="52"/>
    <n v="25"/>
  </r>
  <r>
    <s v="somosindustria"/>
    <s v="thelogisticswd"/>
    <m/>
    <m/>
    <m/>
    <m/>
    <m/>
    <m/>
    <m/>
    <m/>
    <s v="No"/>
    <n v="111"/>
    <m/>
    <m/>
    <x v="0"/>
    <d v="2023-04-05T23:36:16.000"/>
    <s v="@thelogisticswd   presenta su Conferencia Magistral Gratuita, en la que descubrirás el plan de acción y de tendencias que puedes aprovechar a partir de la experiencia de Alibaba._x000a_ _x000a_ ❕Regístrate sin costo:https://t.co/2BLy4rsnxt_x000a__x000a_#TLWEXPO2023 #thelogisticsworld https://t.co/7ZW5uS5arR"/>
    <n v="0"/>
    <n v="0"/>
    <n v="0"/>
    <n v="0"/>
    <n v="0"/>
    <x v="6"/>
    <s v="https://expo.thelogisticsworld.com/registro/?utm_source=Social&amp;utm_medium=Redes_c%C3%A1maras&amp;utm_campaign=Post_Camaras_Asoc&amp;utm_term=seguidores&amp;utm_content=Somos_industria163 https://twitter.com/SomosIndustria/status/1643759487822577668/photo/1"/>
    <s v="thelogisticsworld.com twitter.com"/>
    <s v="thelogisticswd"/>
    <m/>
    <s v="https://pbs.twimg.com/media/Fs_Oh-VWwAAaTgl.jpg"/>
    <s v="photo"/>
    <m/>
    <s v="es"/>
    <s v="https://twitter.com/somosindustria/status/1643759487822577668"/>
    <x v="66"/>
    <d v="2023-04-05T00:00:00.000"/>
    <s v="23:36:16"/>
    <s v="everyone"/>
    <s v="other:conferencia magistral gratuita  other:alibaba  other:tlwexpo2023  other:thelogisticsworld"/>
    <s v="Domain name:Brand description:Brands and Companies entity:Alibaba Group "/>
    <b v="0"/>
    <m/>
    <m/>
    <m/>
    <m/>
    <m/>
    <m/>
    <m/>
    <m/>
    <m/>
    <s v="3_1643759472077094912"/>
    <m/>
    <n v="627"/>
    <n v="1200"/>
    <m/>
    <m/>
    <m/>
    <s v="https://pbs.twimg.com/media/Fs_Oh-VWwAAaTgl.jpg"/>
    <s v="1643759487822577668"/>
    <s v="1643759487822577668"/>
    <s v="65728582"/>
    <s v=""/>
    <s v=""/>
    <s v=""/>
    <s v="1643759487822577668"/>
    <n v="124197795"/>
    <m/>
    <m/>
    <m/>
    <m/>
    <m/>
    <m/>
    <n v="3"/>
    <s v="1"/>
    <s v="1"/>
    <n v="0"/>
    <n v="0"/>
    <n v="0"/>
    <n v="0"/>
    <n v="0"/>
    <n v="0"/>
    <n v="20"/>
    <n v="55.55555555555556"/>
    <n v="36"/>
  </r>
  <r>
    <s v="somosindustria"/>
    <s v="thelogisticswd"/>
    <m/>
    <m/>
    <m/>
    <m/>
    <m/>
    <m/>
    <m/>
    <m/>
    <s v="No"/>
    <n v="112"/>
    <m/>
    <m/>
    <x v="0"/>
    <d v="2023-04-05T23:38:20.000"/>
    <s v="@thelogisticswd   presenta su Conferencia Magistral Gratuita, en la que descubrirás el plan de acción y de tendencias que puedes aprovechar a partir de la experiencia de Alibaba._x000a_ _x000a_ ❕Regístrate sin costo:https://t.co/2BLy4rsnxt_x000a__x000a_#TLWEXPO2023 #thelogisticsworld https://t.co/lf7AsAsiHB"/>
    <n v="0"/>
    <n v="0"/>
    <n v="0"/>
    <n v="0"/>
    <n v="1"/>
    <x v="6"/>
    <s v="https://expo.thelogisticsworld.com/registro/?utm_source=Social&amp;utm_medium=Redes_c%C3%A1maras&amp;utm_campaign=Post_Camaras_Asoc&amp;utm_term=seguidores&amp;utm_content=Somos_industria163 https://twitter.com/SomosIndustria/status/1643760007756881923/photo/1"/>
    <s v="thelogisticsworld.com twitter.com"/>
    <s v="thelogisticswd"/>
    <m/>
    <s v="https://pbs.twimg.com/media/Fs_PAK7XgAAvfOn.jpg"/>
    <s v="photo"/>
    <m/>
    <s v="es"/>
    <s v="https://twitter.com/somosindustria/status/1643760007756881923"/>
    <x v="67"/>
    <d v="2023-04-05T00:00:00.000"/>
    <s v="23:38:20"/>
    <s v="everyone"/>
    <s v="other:conferencia magistral gratuita  other:alibaba  other:tlwexpo2023  other:thelogisticsworld"/>
    <s v="Domain name:Brand description:Brands and Companies entity:Alibaba Group "/>
    <b v="0"/>
    <m/>
    <m/>
    <m/>
    <m/>
    <m/>
    <m/>
    <m/>
    <m/>
    <m/>
    <s v="3_1643759990853828608"/>
    <m/>
    <n v="627"/>
    <n v="1200"/>
    <m/>
    <m/>
    <m/>
    <s v="https://pbs.twimg.com/media/Fs_PAK7XgAAvfOn.jpg"/>
    <s v="1643760007756881923"/>
    <s v="1643760007756881923"/>
    <s v="65728582"/>
    <s v=""/>
    <s v=""/>
    <s v=""/>
    <s v="1643760007756881923"/>
    <n v="124197795"/>
    <m/>
    <m/>
    <m/>
    <m/>
    <m/>
    <m/>
    <n v="3"/>
    <s v="1"/>
    <s v="1"/>
    <n v="0"/>
    <n v="0"/>
    <n v="0"/>
    <n v="0"/>
    <n v="0"/>
    <n v="0"/>
    <n v="20"/>
    <n v="55.55555555555556"/>
    <n v="36"/>
  </r>
  <r>
    <s v="somosindustria"/>
    <s v="thelogisticswd"/>
    <m/>
    <m/>
    <m/>
    <m/>
    <m/>
    <m/>
    <m/>
    <m/>
    <s v="No"/>
    <n v="113"/>
    <m/>
    <m/>
    <x v="0"/>
    <d v="2023-03-30T21:13:11.000"/>
    <s v="🤝 Conoce la agenda de Logistics Talks Gratuitas de @thelogisticswd _x000a_ _x000a_¡Inspírate en el evento que no para de crecer! _x000a_ _x000a_❕ Conoce la agenda y regístrate sin costo 👉https://t.co/RQyD6QVIMx https://t.co/Ho0OTQJzGd"/>
    <n v="3"/>
    <n v="3"/>
    <n v="0"/>
    <n v="0"/>
    <n v="37"/>
    <x v="0"/>
    <s v="https://expo.thelogisticsworld.com/registro/?utm_source=Social&amp;utm_medium=Redes_c%C3%A1maras&amp;utm_campaign=Post_Camaras_Asoc&amp;utm_term=seguidores&amp;utm_content=Somos_industria303 https://twitter.com/SomosIndustria/status/1641549152638074880/photo/1"/>
    <s v="thelogisticsworld.com twitter.com"/>
    <s v="thelogisticswd"/>
    <m/>
    <s v="https://pbs.twimg.com/tweet_video_thumb/Fsf0F6BWIAAuHaO.jpg"/>
    <s v="animated_gif"/>
    <m/>
    <s v="es"/>
    <s v="https://twitter.com/somosindustria/status/1641549152638074880"/>
    <x v="68"/>
    <d v="2023-03-30T00:00:00.000"/>
    <s v="21:13:11"/>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s v="16_1641548971511259136"/>
    <m/>
    <n v="400"/>
    <n v="400"/>
    <m/>
    <m/>
    <m/>
    <s v="https://pbs.twimg.com/tweet_video_thumb/Fsf0F6BWIAAuHaO.jpg"/>
    <s v="1641549152638074880"/>
    <s v="1641549152638074880"/>
    <m/>
    <s v=""/>
    <s v=""/>
    <s v=""/>
    <s v="1641549152638074880"/>
    <n v="124197795"/>
    <m/>
    <m/>
    <m/>
    <m/>
    <m/>
    <m/>
    <n v="3"/>
    <s v="1"/>
    <s v="1"/>
    <n v="0"/>
    <n v="0"/>
    <n v="0"/>
    <n v="0"/>
    <n v="0"/>
    <n v="0"/>
    <n v="15"/>
    <n v="51.724137931034484"/>
    <n v="29"/>
  </r>
  <r>
    <s v="yokoiran_hdez"/>
    <s v="somosindustria"/>
    <m/>
    <m/>
    <m/>
    <m/>
    <m/>
    <m/>
    <m/>
    <m/>
    <s v="No"/>
    <n v="114"/>
    <m/>
    <m/>
    <x v="1"/>
    <d v="2023-03-30T21:16:52.000"/>
    <s v="RT @SomosIndustria: 🤝 Conoce la agenda de Logistics Talks Gratuitas de @thelogisticswd _x000a_ _x000a_¡Inspírate en el evento que no para de crecer!…"/>
    <n v="3"/>
    <n v="0"/>
    <n v="0"/>
    <n v="0"/>
    <n v="0"/>
    <x v="0"/>
    <m/>
    <m/>
    <s v="somosindustria thelogisticswd"/>
    <m/>
    <m/>
    <m/>
    <m/>
    <s v="es"/>
    <s v="https://twitter.com/yokoiran_hdez/status/1641550082129420289"/>
    <x v="69"/>
    <d v="2023-03-30T00:00:00.000"/>
    <s v="21:16:52"/>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573148569128894465/o0tw70_X_normal.jpg"/>
    <s v="1641550082129420289"/>
    <s v="1641550082129420289"/>
    <m/>
    <s v=""/>
    <s v=""/>
    <s v="1641549152638074880"/>
    <s v="1641549152638074880"/>
    <n v="64874883"/>
    <m/>
    <m/>
    <m/>
    <m/>
    <m/>
    <m/>
    <n v="1"/>
    <s v="1"/>
    <s v="1"/>
    <m/>
    <m/>
    <m/>
    <m/>
    <m/>
    <m/>
    <m/>
    <m/>
    <m/>
  </r>
  <r>
    <s v="yokoiran_hdez"/>
    <s v="somosindustria"/>
    <m/>
    <m/>
    <m/>
    <m/>
    <m/>
    <m/>
    <m/>
    <m/>
    <s v="No"/>
    <n v="115"/>
    <m/>
    <m/>
    <x v="2"/>
    <d v="2023-03-30T21:16:52.000"/>
    <s v="RT @SomosIndustria: 🤝 Conoce la agenda de Logistics Talks Gratuitas de @thelogisticswd _x000a_ _x000a_¡Inspírate en el evento que no para de crecer!…"/>
    <n v="3"/>
    <n v="0"/>
    <n v="0"/>
    <n v="0"/>
    <n v="0"/>
    <x v="0"/>
    <m/>
    <m/>
    <s v="somosindustria thelogisticswd"/>
    <m/>
    <m/>
    <m/>
    <m/>
    <s v="es"/>
    <s v="https://twitter.com/yokoiran_hdez/status/1641550082129420289"/>
    <x v="69"/>
    <d v="2023-03-30T00:00:00.000"/>
    <s v="21:16:52"/>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573148569128894465/o0tw70_X_normal.jpg"/>
    <s v="1641550082129420289"/>
    <s v="1641550082129420289"/>
    <m/>
    <s v=""/>
    <s v=""/>
    <s v="1641549152638074880"/>
    <s v="1641549152638074880"/>
    <n v="64874883"/>
    <m/>
    <m/>
    <m/>
    <m/>
    <m/>
    <m/>
    <n v="1"/>
    <s v="1"/>
    <s v="1"/>
    <m/>
    <m/>
    <m/>
    <m/>
    <m/>
    <m/>
    <m/>
    <m/>
    <m/>
  </r>
  <r>
    <s v="yokoiran_hdez"/>
    <s v="thelogisticswd"/>
    <m/>
    <m/>
    <m/>
    <m/>
    <m/>
    <m/>
    <m/>
    <m/>
    <s v="No"/>
    <n v="116"/>
    <m/>
    <m/>
    <x v="1"/>
    <d v="2023-03-30T21:16:52.000"/>
    <s v="RT @SomosIndustria: 🤝 Conoce la agenda de Logistics Talks Gratuitas de @thelogisticswd _x000a_ _x000a_¡Inspírate en el evento que no para de crecer!…"/>
    <n v="3"/>
    <n v="0"/>
    <n v="0"/>
    <n v="0"/>
    <n v="0"/>
    <x v="0"/>
    <m/>
    <m/>
    <s v="somosindustria thelogisticswd"/>
    <m/>
    <m/>
    <m/>
    <m/>
    <s v="es"/>
    <s v="https://twitter.com/yokoiran_hdez/status/1641550082129420289"/>
    <x v="69"/>
    <d v="2023-03-30T00:00:00.000"/>
    <s v="21:16:52"/>
    <s v="everyone"/>
    <s v="other:logistics talk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573148569128894465/o0tw70_X_normal.jpg"/>
    <s v="1641550082129420289"/>
    <s v="1641550082129420289"/>
    <m/>
    <s v=""/>
    <s v=""/>
    <s v="1641549152638074880"/>
    <s v="1641549152638074880"/>
    <n v="64874883"/>
    <m/>
    <m/>
    <m/>
    <m/>
    <m/>
    <m/>
    <n v="1"/>
    <s v="1"/>
    <s v="1"/>
    <n v="0"/>
    <n v="0"/>
    <n v="0"/>
    <n v="0"/>
    <n v="0"/>
    <n v="0"/>
    <n v="10"/>
    <n v="50"/>
    <n v="20"/>
  </r>
  <r>
    <s v="trucker_la"/>
    <s v="thelogisticswd"/>
    <m/>
    <m/>
    <m/>
    <m/>
    <m/>
    <m/>
    <m/>
    <m/>
    <s v="No"/>
    <n v="117"/>
    <m/>
    <m/>
    <x v="0"/>
    <d v="2023-04-05T17:58:43.000"/>
    <s v="*5 razones para asistir a The Logistics World 2023  Comenzó la cuenta regresiva para el evento más importante de logística, comercio exterior y carga de México y Centroamérica, @thelogisticswd_x000a_Vía @ANTPMexico @lgomezvargas _x000a_Nota: https://t.co/SCQBVFcgXr"/>
    <n v="1"/>
    <n v="3"/>
    <n v="0"/>
    <n v="0"/>
    <n v="92"/>
    <x v="0"/>
    <s v="https://latrucker.com.mx/5-razones-para-asistir-a-the-logistics-world-2023/"/>
    <s v="com.mx"/>
    <s v="thelogisticswd antpmexico lgomezvargas"/>
    <m/>
    <m/>
    <m/>
    <m/>
    <s v="es"/>
    <s v="https://twitter.com/trucker_la/status/1643674543133962240"/>
    <x v="5"/>
    <d v="2023-04-05T00:00:00.000"/>
    <s v="17:58:43"/>
    <s v="everyone"/>
    <m/>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610309729854656513/Uo8YUsP8_normal.jpg"/>
    <s v="1643674543133962240"/>
    <s v="1643674543133962240"/>
    <m/>
    <s v=""/>
    <s v=""/>
    <s v=""/>
    <s v="1643674543133962240"/>
    <s v="1313619414965600256"/>
    <m/>
    <m/>
    <m/>
    <m/>
    <m/>
    <m/>
    <n v="1"/>
    <s v="3"/>
    <s v="1"/>
    <m/>
    <m/>
    <m/>
    <m/>
    <m/>
    <m/>
    <m/>
    <m/>
    <m/>
  </r>
  <r>
    <s v="lizbeth_1011"/>
    <s v="trucker_la"/>
    <m/>
    <m/>
    <m/>
    <m/>
    <m/>
    <m/>
    <m/>
    <m/>
    <s v="No"/>
    <n v="118"/>
    <m/>
    <m/>
    <x v="1"/>
    <d v="2023-04-06T02:47:57.000"/>
    <s v="RT @trucker_la: *5 razones para asistir a The Logistics World 2023  Comenzó la cuenta regresiva para el evento más importante de logística,…"/>
    <n v="1"/>
    <n v="0"/>
    <n v="0"/>
    <n v="0"/>
    <n v="0"/>
    <x v="0"/>
    <m/>
    <m/>
    <s v="trucker_la"/>
    <m/>
    <m/>
    <m/>
    <m/>
    <s v="es"/>
    <s v="https://twitter.com/lizbeth_1011/status/1643807727410466824"/>
    <x v="70"/>
    <d v="2023-04-06T00:00:00.000"/>
    <s v="02:47:57"/>
    <s v="everyone"/>
    <s v="other:the logistics world 2023"/>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350533186808328197/2Mw0H-3R_normal.jpg"/>
    <s v="1643807727410466824"/>
    <s v="1643807727410466824"/>
    <m/>
    <s v=""/>
    <s v=""/>
    <s v="1643674543133962240"/>
    <s v="1643674543133962240"/>
    <n v="312989396"/>
    <m/>
    <m/>
    <m/>
    <m/>
    <m/>
    <m/>
    <n v="1"/>
    <s v="3"/>
    <s v="3"/>
    <m/>
    <m/>
    <m/>
    <m/>
    <m/>
    <m/>
    <m/>
    <m/>
    <m/>
  </r>
  <r>
    <s v="lizbeth_1011"/>
    <s v="trucker_la"/>
    <m/>
    <m/>
    <m/>
    <m/>
    <m/>
    <m/>
    <m/>
    <m/>
    <s v="No"/>
    <n v="119"/>
    <m/>
    <m/>
    <x v="2"/>
    <d v="2023-04-06T02:47:57.000"/>
    <s v="RT @trucker_la: *5 razones para asistir a The Logistics World 2023  Comenzó la cuenta regresiva para el evento más importante de logística,…"/>
    <n v="1"/>
    <n v="0"/>
    <n v="0"/>
    <n v="0"/>
    <n v="0"/>
    <x v="0"/>
    <m/>
    <m/>
    <s v="trucker_la"/>
    <m/>
    <m/>
    <m/>
    <m/>
    <s v="es"/>
    <s v="https://twitter.com/lizbeth_1011/status/1643807727410466824"/>
    <x v="70"/>
    <d v="2023-04-06T00:00:00.000"/>
    <s v="02:47:57"/>
    <s v="everyone"/>
    <s v="other:the logistics world 2023"/>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m/>
    <m/>
    <m/>
    <m/>
    <m/>
    <m/>
    <m/>
    <s v="https://pbs.twimg.com/profile_images/1350533186808328197/2Mw0H-3R_normal.jpg"/>
    <s v="1643807727410466824"/>
    <s v="1643807727410466824"/>
    <m/>
    <s v=""/>
    <s v=""/>
    <s v="1643674543133962240"/>
    <s v="1643674543133962240"/>
    <n v="312989396"/>
    <m/>
    <m/>
    <m/>
    <m/>
    <m/>
    <m/>
    <n v="1"/>
    <s v="3"/>
    <s v="3"/>
    <n v="0"/>
    <n v="0"/>
    <n v="0"/>
    <n v="0"/>
    <n v="0"/>
    <n v="0"/>
    <n v="12"/>
    <n v="54.54545454545455"/>
    <n v="22"/>
  </r>
  <r>
    <s v="infotransportes"/>
    <s v="thelogisticswd"/>
    <m/>
    <m/>
    <m/>
    <m/>
    <m/>
    <m/>
    <m/>
    <m/>
    <s v="No"/>
    <n v="120"/>
    <m/>
    <m/>
    <x v="0"/>
    <d v="2023-04-05T21:13:49.000"/>
    <s v="🤝 Conoce la agenda de Logistics Talks Gratuitas de @thelogisticswd _x000a_ _x000a_ ¡Inspírate en el evento que no para de crecer!_x000a_ _x000a_❕ Conoce la agenda y regístrate sin costo._x000a__x000a_👉 https://t.co/FnbAxWpYwH https://t.co/G7YLcycwPv"/>
    <n v="2"/>
    <n v="7"/>
    <n v="0"/>
    <n v="0"/>
    <n v="203"/>
    <x v="0"/>
    <s v="https://expo.thelogisticsworld.com/registro/?utm_source=Social&amp;utm_medium=Redes_c%C3%A1maras&amp;utm_campaign=Post_Camaras_Asoc&amp;utm_term=seguidores&amp;utm_content=Info_Transportes54 https://twitter.com/InfoTransportes/status/1643723639861432321/photo/1"/>
    <s v="thelogisticsworld.com twitter.com"/>
    <s v="thelogisticswd"/>
    <m/>
    <s v="https://pbs.twimg.com/media/Fs-t4lvX0AARnTc.jpg"/>
    <s v="photo"/>
    <m/>
    <s v="es"/>
    <s v="https://twitter.com/infotransportes/status/1643723639861432321"/>
    <x v="71"/>
    <d v="2023-04-05T00:00:00.000"/>
    <s v="21:13:49"/>
    <s v="everyone"/>
    <m/>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s v="3_1643723576728604672"/>
    <m/>
    <n v="627"/>
    <n v="1200"/>
    <m/>
    <m/>
    <m/>
    <s v="https://pbs.twimg.com/media/Fs-t4lvX0AARnTc.jpg"/>
    <s v="1643723639861432321"/>
    <s v="1643723639861432321"/>
    <m/>
    <s v=""/>
    <s v=""/>
    <s v=""/>
    <s v="1643723639861432321"/>
    <n v="90751316"/>
    <m/>
    <m/>
    <m/>
    <m/>
    <m/>
    <m/>
    <n v="1"/>
    <s v="2"/>
    <s v="1"/>
    <n v="0"/>
    <n v="0"/>
    <n v="0"/>
    <n v="0"/>
    <n v="0"/>
    <n v="0"/>
    <n v="13"/>
    <n v="52"/>
    <n v="25"/>
  </r>
  <r>
    <s v="thelogisticswd"/>
    <s v="thelogisticswd"/>
    <m/>
    <m/>
    <m/>
    <m/>
    <m/>
    <m/>
    <m/>
    <m/>
    <s v="No"/>
    <n v="121"/>
    <m/>
    <m/>
    <x v="5"/>
    <d v="2023-04-04T20:53:09.000"/>
    <s v="⚡📦 Conoce los tips de MELI para mejorar tu estrategia logística y cumplir con envíos en menos de 24 horas y lograr entregas &quot;ahorita&quot;_x000a__x000a_Descubre como mejorar tu estrategia logística de envíos en nuestra nota en colaboración con Omar Ramírez 👉https://t.co/5tIpik05u6 https://t.co/unjptcELc5"/>
    <n v="1"/>
    <n v="2"/>
    <n v="0"/>
    <n v="0"/>
    <n v="90"/>
    <x v="0"/>
    <s v="https://thelogisticsworld.com/logistica-comercio-electronico/como-mejorar-tu-estrategia-logistica-para-cumplir-con-envios-en-menos-de-24-horas/?utm_campaign=Post_Nota&amp;utm_term=Seguidores&amp;utm_content=44&amp;utm_medium=social&amp;utm_source=twitter&amp;hss_channel=tw-65728582 https://twitter.com/thelogisticswd/status/1643356052346249216/photo/1"/>
    <s v="thelogisticsworld.com twitter.com"/>
    <m/>
    <m/>
    <m/>
    <m/>
    <m/>
    <s v="es"/>
    <s v="https://twitter.com/thelogisticswd/status/1643356052346249216"/>
    <x v="72"/>
    <d v="2023-04-04T00:00:00.000"/>
    <s v="20:53:09"/>
    <s v="everyone"/>
    <s v="organization:meli  person:omar ramírez"/>
    <m/>
    <b v="0"/>
    <m/>
    <m/>
    <m/>
    <m/>
    <m/>
    <m/>
    <m/>
    <m/>
    <m/>
    <m/>
    <m/>
    <m/>
    <m/>
    <m/>
    <m/>
    <m/>
    <s v="https://pbs.twimg.com/profile_images/1295699234025549825/luYEu_Bl_normal.jpg"/>
    <s v="1643356052346249216"/>
    <s v="1643356052346249216"/>
    <m/>
    <s v=""/>
    <s v=""/>
    <s v=""/>
    <s v="1643356052346249216"/>
    <n v="65728582"/>
    <m/>
    <m/>
    <m/>
    <m/>
    <m/>
    <m/>
    <n v="7"/>
    <s v="1"/>
    <s v="1"/>
    <n v="0"/>
    <n v="0"/>
    <n v="0"/>
    <n v="0"/>
    <n v="0"/>
    <n v="0"/>
    <n v="25"/>
    <n v="58.13953488372093"/>
    <n v="43"/>
  </r>
  <r>
    <s v="thelogisticswd"/>
    <s v="thelogisticswd"/>
    <m/>
    <m/>
    <m/>
    <m/>
    <m/>
    <m/>
    <m/>
    <m/>
    <s v="No"/>
    <n v="122"/>
    <m/>
    <m/>
    <x v="5"/>
    <d v="2023-03-30T20:12:39.000"/>
    <s v="🔵 THE LOGISTICS WORLD®️ I SUMMIT &amp;amp; EXPO_x000a__x000a_✨ Conoce las conferencias que se llevarán a cabo en el Auditorio especializado de nuestro Pabellón de Comercio Exterior._x000a__x000a_Regístrate ahora para asistir 👉https://t.co/xA1SUiQ2e2  _x000a__x000a_#TLWEXPO2023 #thelogisticsworld https://t.co/ddzNxW1PKb"/>
    <n v="0"/>
    <n v="1"/>
    <n v="1"/>
    <n v="0"/>
    <n v="148"/>
    <x v="6"/>
    <s v="https://expo.thelogisticsworld.com/registro/?utm_source=Social&amp;utm_medium=Twitter_social&amp;utm_campaign=Post_Summit_Expo&amp;utm_term=Seguidores&amp;utm_content=293 https://twitter.com/thelogisticswd/status/1641533922268815378/photo/1"/>
    <s v="thelogisticsworld.com twitter.com"/>
    <m/>
    <m/>
    <s v="https://pbs.twimg.com/media/FsfmZKhX0AAnoHW.jpg"/>
    <s v="photo"/>
    <m/>
    <s v="es"/>
    <s v="https://twitter.com/thelogisticswd/status/1641533922268815378"/>
    <x v="73"/>
    <d v="2023-03-30T00:00:00.000"/>
    <s v="20:12:39"/>
    <s v="everyone"/>
    <s v="other:the logistics  other:de comercio exterior"/>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s v="3_1641533909195280384"/>
    <m/>
    <n v="627"/>
    <n v="1200"/>
    <m/>
    <m/>
    <m/>
    <s v="https://pbs.twimg.com/media/FsfmZKhX0AAnoHW.jpg"/>
    <s v="1641533922268815378"/>
    <s v="1641533922268815378"/>
    <m/>
    <s v=""/>
    <s v=""/>
    <s v=""/>
    <s v="1641533922268815378"/>
    <n v="65728582"/>
    <m/>
    <m/>
    <m/>
    <m/>
    <m/>
    <m/>
    <n v="7"/>
    <s v="1"/>
    <s v="1"/>
    <n v="0"/>
    <n v="0"/>
    <n v="0"/>
    <n v="0"/>
    <n v="0"/>
    <n v="0"/>
    <n v="20"/>
    <n v="57.142857142857146"/>
    <n v="35"/>
  </r>
  <r>
    <s v="thelogisticswd"/>
    <s v="thelogisticswd"/>
    <m/>
    <m/>
    <m/>
    <m/>
    <m/>
    <m/>
    <m/>
    <m/>
    <s v="No"/>
    <n v="123"/>
    <m/>
    <m/>
    <x v="5"/>
    <d v="2023-03-30T18:34:30.000"/>
    <s v="♻️ Conoce algunas pautas para que las empresas realicen un diseño sustentable de su cadena de suministro._x000a__x000a_Descubre más en nuestra nota en colaboración con Dominique Gómez 👉 https://t.co/Izh74B2yFx_x000a__x000a_#thelogisticsworld #planeaciónestratégica #sustentabilidad #cadenadesuministro https://t.co/HRVXugT9XB"/>
    <n v="0"/>
    <n v="0"/>
    <n v="0"/>
    <n v="0"/>
    <n v="43"/>
    <x v="11"/>
    <s v="https://thelogisticsworld.com/planeacion-estrategica/diseno-sustentable-de-la-cadena-de-suministro/?utm_campaign=Post_Nota&amp;utm_term=Seguidores&amp;utm_content=303&amp;utm_medium=social&amp;utm_source=twitter&amp;hss_channel=tw-65728582 https://twitter.com/thelogisticswd/status/1641509220473266197/photo/1"/>
    <s v="thelogisticsworld.com twitter.com"/>
    <m/>
    <m/>
    <s v="https://pbs.twimg.com/media/FsfP79qWYBMaKFz.jpg"/>
    <s v="photo"/>
    <m/>
    <s v="es"/>
    <s v="https://twitter.com/thelogisticswd/status/1641509220473266197"/>
    <x v="74"/>
    <d v="2023-03-30T00:00:00.000"/>
    <s v="18:34:30"/>
    <s v="everyone"/>
    <s v="person:dominique gómez  other:thelogisticsworld"/>
    <m/>
    <b v="0"/>
    <m/>
    <m/>
    <m/>
    <m/>
    <m/>
    <m/>
    <m/>
    <m/>
    <m/>
    <s v="3_1641509218271256595"/>
    <m/>
    <n v="627"/>
    <n v="1200"/>
    <m/>
    <m/>
    <m/>
    <s v="https://pbs.twimg.com/media/FsfP79qWYBMaKFz.jpg"/>
    <s v="1641509220473266197"/>
    <s v="1641509220473266197"/>
    <m/>
    <s v=""/>
    <s v=""/>
    <s v=""/>
    <s v="1641509220473266197"/>
    <n v="65728582"/>
    <m/>
    <m/>
    <m/>
    <m/>
    <m/>
    <m/>
    <n v="7"/>
    <s v="1"/>
    <s v="1"/>
    <n v="0"/>
    <n v="0"/>
    <n v="0"/>
    <n v="0"/>
    <n v="0"/>
    <n v="0"/>
    <n v="19"/>
    <n v="63.333333333333336"/>
    <n v="30"/>
  </r>
  <r>
    <s v="thelogisticswd"/>
    <s v="thelogisticswd"/>
    <m/>
    <m/>
    <m/>
    <m/>
    <m/>
    <m/>
    <m/>
    <m/>
    <s v="No"/>
    <n v="124"/>
    <m/>
    <m/>
    <x v="5"/>
    <d v="2023-03-31T17:07:59.000"/>
    <s v="♻️🚛 El bloque pretende reducir las emisiones en 55% respecto a lo generado en 2021._x000a__x000a_La Unión Europea prohíbe definitivamente vender autos que emitan CO2 a partir de 2035. Conoce más 👉  https://t.co/YprdWlB5Go_x000a__x000a_#thelogisticsworld #transporte #emisiones #sustentabilidad https://t.co/xgbjPpcmG1"/>
    <n v="1"/>
    <n v="1"/>
    <n v="0"/>
    <n v="0"/>
    <n v="104"/>
    <x v="12"/>
    <s v="https://thelogisticsworld.com/transporte/union-europea-prohibe-definitivamente-vender-autos-emitan-co2-2035-vehiculos-electricos/?utm_campaign=Post_Nota&amp;utm_term=Seguidores&amp;utm_content=313&amp;utm_medium=social&amp;utm_source=twitter&amp;hss_channel=tw-65728582 https://twitter.com/thelogisticswd/status/1641849836583387152/photo/1"/>
    <s v="thelogisticsworld.com twitter.com"/>
    <m/>
    <m/>
    <s v="https://pbs.twimg.com/media/FskFueZWABwOaQQ.jpg"/>
    <s v="photo"/>
    <m/>
    <s v="es"/>
    <s v="https://twitter.com/thelogisticswd/status/1641849836583387152"/>
    <x v="75"/>
    <d v="2023-03-31T00:00:00.000"/>
    <s v="17:07:59"/>
    <s v="everyone"/>
    <s v="place:unión europea  other:co2  other:thelogisticsworld"/>
    <m/>
    <b v="0"/>
    <m/>
    <m/>
    <m/>
    <m/>
    <m/>
    <m/>
    <m/>
    <m/>
    <m/>
    <s v="3_1641849835144740892"/>
    <m/>
    <n v="627"/>
    <n v="1200"/>
    <m/>
    <m/>
    <m/>
    <s v="https://pbs.twimg.com/media/FskFueZWABwOaQQ.jpg"/>
    <s v="1641849836583387152"/>
    <s v="1641849836583387152"/>
    <m/>
    <s v=""/>
    <s v=""/>
    <s v=""/>
    <s v="1641849836583387152"/>
    <n v="65728582"/>
    <m/>
    <m/>
    <m/>
    <m/>
    <m/>
    <m/>
    <n v="7"/>
    <s v="1"/>
    <s v="1"/>
    <n v="0"/>
    <n v="0"/>
    <n v="0"/>
    <n v="0"/>
    <n v="0"/>
    <n v="0"/>
    <n v="23"/>
    <n v="67.6470588235294"/>
    <n v="34"/>
  </r>
  <r>
    <s v="thelogisticswd"/>
    <s v="thelogisticswd"/>
    <m/>
    <m/>
    <m/>
    <m/>
    <m/>
    <m/>
    <m/>
    <m/>
    <s v="No"/>
    <n v="125"/>
    <m/>
    <m/>
    <x v="5"/>
    <d v="2023-04-03T20:50:52.000"/>
    <s v="La llegada de nuevas inversiones para la instalación de nuevas empresas, requiere una preparación como país para satisfacer la demanda de servicios_x000a__x000a_Conoce más sobre el reto de la infraestructura para ser un hub industrial 👉_x000a_https://t.co/TTR51qyZAR_x000a__x000a_#thelogisticsworld https://t.co/7PSXn2Vdxg"/>
    <n v="0"/>
    <n v="1"/>
    <n v="0"/>
    <n v="0"/>
    <n v="80"/>
    <x v="3"/>
    <s v="https://thelogisticsworld.com/planeacion-estrategica/nearshoring-en-mexico-el-reto-de-la-infraestructura-para-ser-un-hub-industrial/?utm_campaign=Post_Nota&amp;utm_term=Seguidores&amp;utm_content=34&amp;utm_medium=social&amp;utm_source=twitter&amp;hss_channel=tw-65728582 https://twitter.com/thelogisticswd/status/1642993089722580995/photo/1"/>
    <s v="thelogisticsworld.com twitter.com"/>
    <m/>
    <m/>
    <s v="https://pbs.twimg.com/media/Fs0VgjkXoAQG33F.jpg"/>
    <s v="photo"/>
    <m/>
    <s v="es"/>
    <s v="https://twitter.com/thelogisticswd/status/1642993089722580995"/>
    <x v="76"/>
    <d v="2023-04-03T00:00:00.000"/>
    <s v="20:50:52"/>
    <s v="everyone"/>
    <s v="other:thelogisticsworld"/>
    <m/>
    <b v="0"/>
    <m/>
    <m/>
    <m/>
    <m/>
    <m/>
    <m/>
    <m/>
    <m/>
    <m/>
    <s v="3_1642993088107880452"/>
    <m/>
    <n v="627"/>
    <n v="1200"/>
    <m/>
    <m/>
    <m/>
    <s v="https://pbs.twimg.com/media/Fs0VgjkXoAQG33F.jpg"/>
    <s v="1642993089722580995"/>
    <s v="1642993089722580995"/>
    <m/>
    <s v=""/>
    <s v=""/>
    <s v=""/>
    <s v="1642993089722580995"/>
    <n v="65728582"/>
    <m/>
    <m/>
    <m/>
    <m/>
    <m/>
    <m/>
    <n v="7"/>
    <s v="1"/>
    <s v="1"/>
    <n v="0"/>
    <n v="0"/>
    <n v="0"/>
    <n v="0"/>
    <n v="0"/>
    <n v="0"/>
    <n v="17"/>
    <n v="47.22222222222222"/>
    <n v="36"/>
  </r>
  <r>
    <s v="thelogisticswd"/>
    <s v="thelogisticswd"/>
    <m/>
    <m/>
    <m/>
    <m/>
    <m/>
    <m/>
    <m/>
    <m/>
    <s v="No"/>
    <n v="126"/>
    <m/>
    <m/>
    <x v="5"/>
    <d v="2023-04-05T13:40:00.000"/>
    <s v="Conoce sus propuestas y nuevos aportes a la cadena de suministro y la logística_x000a__x000a_Conoce todo sobre estos &quot;Innovadores menores de 35 años&quot; y las creaciones que impactarán a la industria 👉https://t.co/zmetcQ403U_x000a__x000a_#thelogisticsworld #Innovación #cadenadesuministro https://t.co/elRFWQN2B3"/>
    <n v="0"/>
    <n v="2"/>
    <n v="0"/>
    <n v="0"/>
    <n v="151"/>
    <x v="13"/>
    <s v="https://thelogisticsworld.com/innovacion/innovadores-menores-de-35-anos-y-las-creaciones-que-impactaran-a-la-industria/?utm_campaign=Post_Nota&amp;utm_term=Seguidores&amp;utm_content=54&amp;utm_medium=social&amp;utm_source=twitter&amp;hss_channel=tw-65728582 https://twitter.com/thelogisticswd/status/1643609435187683328/photo/1"/>
    <s v="thelogisticsworld.com twitter.com"/>
    <m/>
    <m/>
    <s v="https://pbs.twimg.com/media/Fs9GEgKWwAA6FGg.jpg"/>
    <s v="photo"/>
    <m/>
    <s v="es"/>
    <s v="https://twitter.com/thelogisticswd/status/1643609435187683328"/>
    <x v="77"/>
    <d v="2023-04-05T00:00:00.000"/>
    <s v="13:40:00"/>
    <s v="everyone"/>
    <s v="other:thelogisticsworld"/>
    <m/>
    <b v="0"/>
    <m/>
    <m/>
    <m/>
    <m/>
    <m/>
    <m/>
    <m/>
    <m/>
    <m/>
    <s v="3_1643609432180310016"/>
    <m/>
    <n v="627"/>
    <n v="1200"/>
    <m/>
    <m/>
    <m/>
    <s v="https://pbs.twimg.com/media/Fs9GEgKWwAA6FGg.jpg"/>
    <s v="1643609435187683328"/>
    <s v="1643609435187683328"/>
    <m/>
    <s v=""/>
    <s v=""/>
    <s v=""/>
    <s v="1643609435187683328"/>
    <n v="65728582"/>
    <m/>
    <m/>
    <m/>
    <m/>
    <m/>
    <m/>
    <n v="7"/>
    <s v="1"/>
    <s v="1"/>
    <n v="0"/>
    <n v="0"/>
    <n v="0"/>
    <n v="0"/>
    <n v="0"/>
    <n v="0"/>
    <n v="19"/>
    <n v="50"/>
    <n v="38"/>
  </r>
  <r>
    <s v="thelogisticswd"/>
    <s v="thelogisticswd"/>
    <m/>
    <m/>
    <m/>
    <m/>
    <m/>
    <m/>
    <m/>
    <m/>
    <s v="No"/>
    <n v="127"/>
    <m/>
    <m/>
    <x v="5"/>
    <d v="2023-04-03T22:23:37.000"/>
    <s v="🔵THE LOGISTICS WORLDI SUMMIT &amp;amp; EXPO_x000a_ 📆26 y 27 de abril, Centro Citibanamex.  _x000a__x000a_📢 Estas son las 5 razones para asistir.   _x000a__x000a_Regístrate ahora para asistir👉https://t.co/uMj8mwHfuQ https://t.co/Api6O8axT4"/>
    <n v="2"/>
    <n v="2"/>
    <n v="1"/>
    <n v="0"/>
    <n v="227"/>
    <x v="0"/>
    <s v="https://expo.thelogisticsworld.com/registro/?utm_source=Social&amp;utm_medium=Twitter_social&amp;utm_campaign=Post_Nota&amp;utm_term=Seguidores&amp;utm_content=34 https://twitter.com/thelogisticswd/status/1643016428814057474/photo/1"/>
    <s v="thelogisticsworld.com twitter.com"/>
    <m/>
    <m/>
    <m/>
    <m/>
    <m/>
    <s v="es"/>
    <s v="https://twitter.com/thelogisticswd/status/1643016428814057474"/>
    <x v="78"/>
    <d v="2023-04-03T00:00:00.000"/>
    <s v="22:23:37"/>
    <s v="everyone"/>
    <s v="organization:logistics"/>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rand description:Brands and Companies entity:CitiBanamex   Domain name:Unified Twitter Taxonomy description:A taxonomy of user interests.  entity:Business &amp; finance   Domain name:Unified Twitter Taxonomy description:A taxonomy of user interests.  entity:Logistics "/>
    <b v="0"/>
    <m/>
    <m/>
    <m/>
    <m/>
    <m/>
    <m/>
    <m/>
    <m/>
    <m/>
    <m/>
    <m/>
    <m/>
    <m/>
    <m/>
    <m/>
    <m/>
    <s v="https://pbs.twimg.com/profile_images/1295699234025549825/luYEu_Bl_normal.jpg"/>
    <s v="1643016428814057474"/>
    <s v="1643016428814057474"/>
    <m/>
    <s v=""/>
    <s v=""/>
    <s v=""/>
    <s v="1643016428814057474"/>
    <n v="65728582"/>
    <m/>
    <m/>
    <m/>
    <m/>
    <m/>
    <m/>
    <n v="7"/>
    <s v="1"/>
    <s v="1"/>
    <n v="0"/>
    <n v="0"/>
    <n v="0"/>
    <n v="0"/>
    <n v="0"/>
    <n v="0"/>
    <n v="16"/>
    <n v="57.142857142857146"/>
    <n v="28"/>
  </r>
  <r>
    <s v="conalog_mexico"/>
    <s v="thelogisticswd"/>
    <m/>
    <m/>
    <m/>
    <m/>
    <m/>
    <m/>
    <m/>
    <m/>
    <s v="No"/>
    <n v="128"/>
    <m/>
    <m/>
    <x v="0"/>
    <d v="2023-03-30T16:45:36.000"/>
    <s v="🤝 Conoce la agenda de Logistics Talks Gratuitas de @thelogisticswd _x000a_ _x000a_¡Inspírate en el evento que no para de crecer! _x000a_ _x000a_❕ Conoce la agenda y regístrate sin costo 👉 _x000a_ https://t.co/n3OsoTNOfBámaras&amp;amp;utm_campaign=Post_Camaras_Asoc&amp;amp;utm_term=seguidores&amp;amp;utm_content=Conalog303 https://t.co/RdcC0V56Pm"/>
    <n v="0"/>
    <n v="0"/>
    <n v="0"/>
    <n v="0"/>
    <n v="52"/>
    <x v="0"/>
    <s v="https://expo.thelogisticsworld.com/registro/?utm_source=Social&amp;utm_medium=Redes_c https://twitter.com/ConaLog_Mexico/status/1641481813326454785/photo/1"/>
    <s v="thelogisticsworld.com twitter.com"/>
    <s v="thelogisticswd"/>
    <m/>
    <s v="https://pbs.twimg.com/media/Fse2_SWXsBI3fxU.jpg"/>
    <s v="photo"/>
    <m/>
    <s v="es"/>
    <s v="https://twitter.com/conalog_mexico/status/1641481813326454785"/>
    <x v="79"/>
    <d v="2023-03-30T00:00:00.000"/>
    <s v="16:45:36"/>
    <s v="everyone"/>
    <s v="other:logistics"/>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Logistics "/>
    <b v="0"/>
    <m/>
    <m/>
    <m/>
    <m/>
    <m/>
    <m/>
    <m/>
    <m/>
    <m/>
    <s v="3_1641481787573514258"/>
    <m/>
    <n v="627"/>
    <n v="1200"/>
    <m/>
    <m/>
    <m/>
    <s v="https://pbs.twimg.com/media/Fse2_SWXsBI3fxU.jpg"/>
    <s v="1641481813326454785"/>
    <s v="1641481813326454785"/>
    <m/>
    <s v=""/>
    <s v=""/>
    <s v=""/>
    <s v="1641481813326454785"/>
    <n v="3806299214"/>
    <m/>
    <m/>
    <m/>
    <m/>
    <m/>
    <m/>
    <n v="2"/>
    <s v="1"/>
    <s v="1"/>
    <n v="0"/>
    <n v="0"/>
    <n v="0"/>
    <n v="0"/>
    <n v="0"/>
    <n v="0"/>
    <n v="13"/>
    <n v="52"/>
    <n v="25"/>
  </r>
  <r>
    <s v="conalog_mexico"/>
    <s v="thelogisticswd"/>
    <m/>
    <m/>
    <m/>
    <m/>
    <m/>
    <m/>
    <m/>
    <m/>
    <s v="No"/>
    <n v="129"/>
    <m/>
    <m/>
    <x v="0"/>
    <d v="2023-04-05T18:10:26.000"/>
    <s v="Las devoluciones son un complejo desafío para el #ecommerce, impactando utilidades y #logistica._x000a__x000a_Acompáñanos al #DesayunoConaLog:_x000a__x000a_📆 Abril 26, 8 am_x000a_🏢 Centro Citibanamex _x000a_✍🏼 beatriz.orvananos@conalog.org.mx_x000a__x000a_¡Te entregaremos un Plase Plata @thelogisticswd®  Summit &amp;amp; Expo! https://t.co/Fx3vkbYTq3"/>
    <n v="0"/>
    <n v="0"/>
    <n v="0"/>
    <n v="0"/>
    <n v="50"/>
    <x v="14"/>
    <s v="https://twitter.com/ConaLog_Mexico/status/1643677492392206346/photo/1"/>
    <s v="twitter.com"/>
    <s v="thelogisticswd"/>
    <m/>
    <s v="https://pbs.twimg.com/media/Fs-D7JXX0AAUNfF.jpg"/>
    <s v="photo"/>
    <m/>
    <s v="es"/>
    <s v="https://twitter.com/conalog_mexico/status/1643677492392206346"/>
    <x v="80"/>
    <d v="2023-04-05T00:00:00.000"/>
    <s v="18:10:26"/>
    <s v="everyone"/>
    <m/>
    <s v="Domain name:Brand Vertical description:Top level entities that describe a Brands industry entity:Business &amp; finance   Domain name:Entities [Entity Service] description:Entity Service top level domain, every item that is in Entity Service should be in this domain entity:Banking - Business &amp; finance   Domain name:Business Taxonomy description:Categories within Brand Verticals that narrow down the scope of Brands entity:Financial Services Business   Domain name:Business Taxonomy description:Categories within Brand Verticals that narrow down the scope of Brands entity:Retail Business   Domain name:Brand description:Brands and Companies entity:CitiBanamex "/>
    <b v="0"/>
    <m/>
    <m/>
    <m/>
    <m/>
    <m/>
    <m/>
    <m/>
    <m/>
    <m/>
    <s v="3_1643677441162989568"/>
    <m/>
    <n v="1600"/>
    <n v="900"/>
    <m/>
    <m/>
    <m/>
    <s v="https://pbs.twimg.com/media/Fs-D7JXX0AAUNfF.jpg"/>
    <s v="1643677492392206346"/>
    <s v="1643677492392206346"/>
    <m/>
    <s v=""/>
    <s v=""/>
    <s v=""/>
    <s v="1643677492392206346"/>
    <n v="3806299214"/>
    <m/>
    <m/>
    <m/>
    <m/>
    <m/>
    <m/>
    <n v="2"/>
    <s v="1"/>
    <s v="1"/>
    <n v="0"/>
    <n v="0"/>
    <n v="0"/>
    <n v="0"/>
    <n v="0"/>
    <n v="0"/>
    <n v="24"/>
    <n v="66.66666666666667"/>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86"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4"/>
    <field x="83"/>
    <field x="82"/>
    <field x="32"/>
  </rowFields>
  <rowItems count="61">
    <i>
      <x v="1"/>
    </i>
    <i r="1">
      <x v="3"/>
    </i>
    <i r="2">
      <x v="90"/>
    </i>
    <i r="3">
      <x v="17"/>
    </i>
    <i r="3">
      <x v="18"/>
    </i>
    <i r="3">
      <x v="19"/>
    </i>
    <i r="3">
      <x v="21"/>
    </i>
    <i r="3">
      <x v="22"/>
    </i>
    <i r="3">
      <x v="23"/>
    </i>
    <i r="3">
      <x v="24"/>
    </i>
    <i r="2">
      <x v="91"/>
    </i>
    <i r="3">
      <x v="1"/>
    </i>
    <i r="3">
      <x v="2"/>
    </i>
    <i r="3">
      <x v="6"/>
    </i>
    <i r="3">
      <x v="17"/>
    </i>
    <i r="3">
      <x v="18"/>
    </i>
    <i r="3">
      <x v="19"/>
    </i>
    <i r="3">
      <x v="21"/>
    </i>
    <i r="3">
      <x v="24"/>
    </i>
    <i r="1">
      <x v="4"/>
    </i>
    <i r="2">
      <x v="92"/>
    </i>
    <i r="3">
      <x v="21"/>
    </i>
    <i r="2">
      <x v="93"/>
    </i>
    <i r="3">
      <x v="16"/>
    </i>
    <i r="3">
      <x v="21"/>
    </i>
    <i r="3">
      <x v="24"/>
    </i>
    <i r="2">
      <x v="94"/>
    </i>
    <i r="3">
      <x v="5"/>
    </i>
    <i r="3">
      <x v="11"/>
    </i>
    <i r="3">
      <x v="15"/>
    </i>
    <i r="3">
      <x v="16"/>
    </i>
    <i r="3">
      <x v="17"/>
    </i>
    <i r="3">
      <x v="18"/>
    </i>
    <i r="3">
      <x v="20"/>
    </i>
    <i r="3">
      <x v="21"/>
    </i>
    <i r="3">
      <x v="23"/>
    </i>
    <i r="2">
      <x v="95"/>
    </i>
    <i r="3">
      <x v="2"/>
    </i>
    <i r="3">
      <x v="15"/>
    </i>
    <i r="3">
      <x v="16"/>
    </i>
    <i r="3">
      <x v="19"/>
    </i>
    <i r="3">
      <x v="20"/>
    </i>
    <i r="3">
      <x v="21"/>
    </i>
    <i r="3">
      <x v="22"/>
    </i>
    <i r="2">
      <x v="96"/>
    </i>
    <i r="3">
      <x v="5"/>
    </i>
    <i r="3">
      <x v="14"/>
    </i>
    <i r="3">
      <x v="16"/>
    </i>
    <i r="3">
      <x v="18"/>
    </i>
    <i r="3">
      <x v="19"/>
    </i>
    <i r="3">
      <x v="20"/>
    </i>
    <i r="3">
      <x v="21"/>
    </i>
    <i r="3">
      <x v="22"/>
    </i>
    <i r="3">
      <x v="23"/>
    </i>
    <i r="3">
      <x v="24"/>
    </i>
    <i r="2">
      <x v="97"/>
    </i>
    <i r="3">
      <x v="3"/>
    </i>
    <i r="3">
      <x v="5"/>
    </i>
    <i r="3">
      <x v="7"/>
    </i>
    <i r="3">
      <x v="8"/>
    </i>
    <i t="grand">
      <x/>
    </i>
  </rowItems>
  <colItems count="1">
    <i/>
  </colItems>
  <dataFields count="1">
    <dataField name="Cuenta de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725181039">
      <items count="6">
        <i x="0" s="1"/>
        <i x="3" s="1"/>
        <i x="1" s="1"/>
        <i x="4" s="1"/>
        <i x="2"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725181039">
      <items count="15">
        <i x="14" s="1"/>
        <i x="1" s="1"/>
        <i x="3" s="1"/>
        <i x="13" s="1"/>
        <i x="11" s="1"/>
        <i x="12" s="1"/>
        <i x="2" s="1"/>
        <i x="8" s="1"/>
        <i x="7" s="1"/>
        <i x="4" s="1"/>
        <i x="5" s="1"/>
        <i x="10" s="1"/>
        <i x="9"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D129" totalsRowShown="0" headerRowDxfId="515" dataDxfId="471">
  <autoFilter ref="A2:CD129"/>
  <tableColumns count="82">
    <tableColumn id="1" name="Vertex 1" dataDxfId="456"/>
    <tableColumn id="2" name="Vertex 2" dataDxfId="454"/>
    <tableColumn id="3" name="Color" dataDxfId="455"/>
    <tableColumn id="4" name="Width" dataDxfId="480"/>
    <tableColumn id="11" name="Style" dataDxfId="479"/>
    <tableColumn id="5" name="Opacity" dataDxfId="478"/>
    <tableColumn id="6" name="Visibility" dataDxfId="477"/>
    <tableColumn id="10" name="Label" dataDxfId="476"/>
    <tableColumn id="12" name="Label Text Color" dataDxfId="475"/>
    <tableColumn id="13" name="Label Font Size" dataDxfId="474"/>
    <tableColumn id="14" name="Reciprocated?" dataDxfId="340"/>
    <tableColumn id="7" name="ID" dataDxfId="473"/>
    <tableColumn id="9" name="Dynamic Filter" dataDxfId="472"/>
    <tableColumn id="8" name="Add Your Own Columns Here" dataDxfId="453"/>
    <tableColumn id="15" name="Relationship" dataDxfId="452"/>
    <tableColumn id="16" name="Relationship Date (UTC)" dataDxfId="451"/>
    <tableColumn id="17" name="Tweet" dataDxfId="450"/>
    <tableColumn id="18" name="Retweet Count" dataDxfId="449"/>
    <tableColumn id="19" name="Favorite Count" dataDxfId="448"/>
    <tableColumn id="20" name="Reply Count" dataDxfId="447"/>
    <tableColumn id="21" name="Quote Count" dataDxfId="446"/>
    <tableColumn id="22" name="Impression Count" dataDxfId="445"/>
    <tableColumn id="23" name="Hashtags in Tweet" dataDxfId="444"/>
    <tableColumn id="24" name="URLs in Tweet" dataDxfId="443"/>
    <tableColumn id="25" name="Domains in Tweet" dataDxfId="442"/>
    <tableColumn id="26" name="Mentions in Tweet" dataDxfId="441"/>
    <tableColumn id="27" name="Cashtags in Tweet" dataDxfId="440"/>
    <tableColumn id="28" name="Media in Tweet" dataDxfId="439"/>
    <tableColumn id="29" name="Media Type" dataDxfId="438"/>
    <tableColumn id="30" name="Source" dataDxfId="437"/>
    <tableColumn id="31" name="Language" dataDxfId="436"/>
    <tableColumn id="32" name="Twitter Page for Tweet" dataDxfId="435"/>
    <tableColumn id="33" name="Tweet Date (UTC)" dataDxfId="434"/>
    <tableColumn id="34" name="Date" dataDxfId="433"/>
    <tableColumn id="35" name="Time" dataDxfId="432"/>
    <tableColumn id="36" name="Reply Settings" dataDxfId="431"/>
    <tableColumn id="37" name="Annotations" dataDxfId="430"/>
    <tableColumn id="38" name="Context Annotations" dataDxfId="429"/>
    <tableColumn id="39" name="Possibly Sensitive" dataDxfId="428"/>
    <tableColumn id="40" name="Latitude" dataDxfId="427"/>
    <tableColumn id="41" name="Longitude" dataDxfId="426"/>
    <tableColumn id="42" name="Place Bounding Box" dataDxfId="425"/>
    <tableColumn id="43" name="Place Country" dataDxfId="424"/>
    <tableColumn id="44" name="Place Country Code" dataDxfId="423"/>
    <tableColumn id="45" name="Place Full Name" dataDxfId="422"/>
    <tableColumn id="46" name="Place ID" dataDxfId="421"/>
    <tableColumn id="47" name="Place Name" dataDxfId="420"/>
    <tableColumn id="48" name="Place Type" dataDxfId="419"/>
    <tableColumn id="49" name="Media Key" dataDxfId="418"/>
    <tableColumn id="50" name="Media Duration (ms)" dataDxfId="417"/>
    <tableColumn id="51" name="Media Height" dataDxfId="416"/>
    <tableColumn id="52" name="Media Width" dataDxfId="415"/>
    <tableColumn id="53" name="Media View Count" dataDxfId="414"/>
    <tableColumn id="54" name="Media Alt Text" dataDxfId="413"/>
    <tableColumn id="55" name="Media Variants" dataDxfId="412"/>
    <tableColumn id="56" name="Tweet Image File" dataDxfId="411"/>
    <tableColumn id="57" name="Imported ID" dataDxfId="410"/>
    <tableColumn id="58" name="Conversation ID" dataDxfId="409"/>
    <tableColumn id="59" name="In Reply To User ID" dataDxfId="408"/>
    <tableColumn id="60" name="In Reply To Tweet ID" dataDxfId="407"/>
    <tableColumn id="61" name="Quoted Status ID" dataDxfId="406"/>
    <tableColumn id="62" name="Retweet ID" dataDxfId="405"/>
    <tableColumn id="63" name="Unified Twitter ID" dataDxfId="404"/>
    <tableColumn id="64" name="Author ID" dataDxfId="403"/>
    <tableColumn id="65" name="Withheld" dataDxfId="402"/>
    <tableColumn id="66" name="Poll ID" dataDxfId="401"/>
    <tableColumn id="67" name="Poll Options" dataDxfId="400"/>
    <tableColumn id="68" name="Poll Duration" dataDxfId="399"/>
    <tableColumn id="69" name="Poll End Date" dataDxfId="398"/>
    <tableColumn id="70" name="Poll Voting Status" dataDxfId="397"/>
    <tableColumn id="71" name="Edge Weight" dataDxfId="356"/>
    <tableColumn id="72" name="Vertex 1 Group" dataDxfId="355">
      <calculatedColumnFormula>REPLACE(INDEX(GroupVertices[Group], MATCH(Edges[[#This Row],[Vertex 1]],GroupVertices[Vertex],0)),1,1,"")</calculatedColumnFormula>
    </tableColumn>
    <tableColumn id="73" name="Vertex 2 Group" dataDxfId="316">
      <calculatedColumnFormula>REPLACE(INDEX(GroupVertices[Group], MATCH(Edges[[#This Row],[Vertex 2]],GroupVertices[Vertex],0)),1,1,"")</calculatedColumnFormula>
    </tableColumn>
    <tableColumn id="74" name="Sentiment List #1: List1 Word Count" dataDxfId="315"/>
    <tableColumn id="75" name="Sentiment List #1: List1 Word Percentage (%)" dataDxfId="314"/>
    <tableColumn id="76" name="Sentiment List #2: List2 Word Count" dataDxfId="313"/>
    <tableColumn id="77" name="Sentiment List #2: List2 Word Percentage (%)" dataDxfId="312"/>
    <tableColumn id="78" name="Sentiment List #3: List3 Word Count" dataDxfId="311"/>
    <tableColumn id="79" name="Sentiment List #3: List3 Word Percentage (%)" dataDxfId="310"/>
    <tableColumn id="80" name="Non-categorized Word Count" dataDxfId="309"/>
    <tableColumn id="81" name="Non-categorized Word Percentage (%)" dataDxfId="308"/>
    <tableColumn id="82"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61" totalsRowShown="0" headerRowDxfId="339" dataDxfId="338">
  <autoFilter ref="A1:G361"/>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73" totalsRowShown="0" headerRowDxfId="330" dataDxfId="329">
  <autoFilter ref="A1:L373"/>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70" totalsRowShown="0" headerRowDxfId="488" dataDxfId="487">
  <autoFilter ref="A1:C1170"/>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86" dataDxfId="485">
  <autoFilter ref="A1:B7315"/>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84" dataDxfId="483">
  <autoFilter ref="A2:C15"/>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82" dataDxfId="481">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63" dataDxfId="262">
  <autoFilter ref="A1:R11"/>
  <tableColumns count="18">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19" totalsRowShown="0" headerRowDxfId="242" dataDxfId="241">
  <autoFilter ref="A14:R19"/>
  <tableColumns count="18">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 id="11" name="Top Domains in Tweet in G5" dataDxfId="230"/>
    <tableColumn id="12" name="G5 Count" dataDxfId="229"/>
    <tableColumn id="13" name="Top Domains in Tweet in G6" dataDxfId="228"/>
    <tableColumn id="14" name="G6 Count" dataDxfId="227"/>
    <tableColumn id="15" name="Top Domains in Tweet in G7" dataDxfId="226"/>
    <tableColumn id="16" name="G7 Count" dataDxfId="225"/>
    <tableColumn id="17" name="Top Domains in Tweet in G8" dataDxfId="224"/>
    <tableColumn id="18" name="G8 Count" dataDxfId="2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50" totalsRowShown="0" headerRowDxfId="514" dataDxfId="457">
  <autoFilter ref="A2:BW50"/>
  <tableColumns count="75">
    <tableColumn id="1" name="Vertex" dataDxfId="470"/>
    <tableColumn id="2" name="Color" dataDxfId="469"/>
    <tableColumn id="5" name="Shape" dataDxfId="468"/>
    <tableColumn id="6" name="Size" dataDxfId="467"/>
    <tableColumn id="4" name="Opacity" dataDxfId="372"/>
    <tableColumn id="7" name="Image File" dataDxfId="370"/>
    <tableColumn id="3" name="Visibility" dataDxfId="371"/>
    <tableColumn id="10" name="Label" dataDxfId="466"/>
    <tableColumn id="16" name="Label Fill Color" dataDxfId="465"/>
    <tableColumn id="9" name="Label Position" dataDxfId="367"/>
    <tableColumn id="8" name="Tooltip" dataDxfId="365"/>
    <tableColumn id="18" name="Layout Order" dataDxfId="366"/>
    <tableColumn id="13" name="X" dataDxfId="464"/>
    <tableColumn id="14" name="Y" dataDxfId="463"/>
    <tableColumn id="12" name="Locked?" dataDxfId="462"/>
    <tableColumn id="19" name="Polar R" dataDxfId="461"/>
    <tableColumn id="20" name="Polar Angle" dataDxfId="460"/>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59"/>
    <tableColumn id="28" name="Dynamic Filter" dataDxfId="458"/>
    <tableColumn id="17" name="Add Your Own Columns Here" dataDxfId="396"/>
    <tableColumn id="30" name="Name" dataDxfId="395"/>
    <tableColumn id="31" name="User ID" dataDxfId="394"/>
    <tableColumn id="32" name="Followers" dataDxfId="393"/>
    <tableColumn id="33" name="Followed" dataDxfId="392"/>
    <tableColumn id="34" name="Tweets" dataDxfId="391"/>
    <tableColumn id="35" name="Listed Count" dataDxfId="390"/>
    <tableColumn id="36" name="Verified" dataDxfId="389"/>
    <tableColumn id="37" name="Verified Type" dataDxfId="388"/>
    <tableColumn id="38" name="Joined Twitter Date (UTC)" dataDxfId="387"/>
    <tableColumn id="39" name="Protected" dataDxfId="386"/>
    <tableColumn id="40" name="Location" dataDxfId="385"/>
    <tableColumn id="41" name="Description" dataDxfId="384"/>
    <tableColumn id="42" name="URLs (Details)" dataDxfId="383"/>
    <tableColumn id="43" name="Expanded URLs (Details)" dataDxfId="382"/>
    <tableColumn id="44" name="Display URLs (Details)" dataDxfId="381"/>
    <tableColumn id="45" name="Description URLs (Details)" dataDxfId="380"/>
    <tableColumn id="46" name="Description Expanded URLs (Details)" dataDxfId="379"/>
    <tableColumn id="47" name="Description Display URLS (Details)" dataDxfId="378"/>
    <tableColumn id="48" name="Description Hashtags" dataDxfId="377"/>
    <tableColumn id="49" name="Description Mentions" dataDxfId="376"/>
    <tableColumn id="50" name="Description Cashtags" dataDxfId="375"/>
    <tableColumn id="51" name="Pinned Tweet ID" dataDxfId="374"/>
    <tableColumn id="52" name="URL" dataDxfId="373"/>
    <tableColumn id="53" name="Tweeted Search Term?" dataDxfId="369"/>
    <tableColumn id="54" name="Custom Menu Item Text" dataDxfId="368"/>
    <tableColumn id="55" name="Custom Menu Item Action" dataDxfId="357"/>
    <tableColumn id="56" name="Vertex Group" dataDxfId="306">
      <calculatedColumnFormula>REPLACE(INDEX(GroupVertices[Group], MATCH(Vertices[[#This Row],[Vertex]],GroupVertices[Vertex],0)),1,1,"")</calculatedColumnFormula>
    </tableColumn>
    <tableColumn id="57" name="Sentiment List #1: List1 Word Count" dataDxfId="305"/>
    <tableColumn id="58" name="Sentiment List #1: List1 Word Percentage (%)" dataDxfId="304"/>
    <tableColumn id="59" name="Sentiment List #2: List2 Word Count" dataDxfId="303"/>
    <tableColumn id="60" name="Sentiment List #2: List2 Word Percentage (%)" dataDxfId="302"/>
    <tableColumn id="61" name="Sentiment List #3: List3 Word Count" dataDxfId="301"/>
    <tableColumn id="62" name="Sentiment List #3: List3 Word Percentage (%)" dataDxfId="300"/>
    <tableColumn id="63" name="Non-categorized Word Count" dataDxfId="299"/>
    <tableColumn id="64" name="Non-categorized Word Percentage (%)" dataDxfId="298"/>
    <tableColumn id="65" name="Vertex Content Word Count" dataDxfId="94"/>
    <tableColumn id="66" name="URLs in Tweet by Count" dataDxfId="93"/>
    <tableColumn id="67" name="URLs in Tweet by Salience" dataDxfId="92"/>
    <tableColumn id="68" name="Domains in Tweet by Count" dataDxfId="91"/>
    <tableColumn id="69" name="Domains in Tweet by Salience" dataDxfId="90"/>
    <tableColumn id="70" name="Hashtags in Tweet by Count" dataDxfId="89"/>
    <tableColumn id="71" name="Hashtags in Tweet by Salience" dataDxfId="88"/>
    <tableColumn id="72" name="Top Words in Tweet by Count" dataDxfId="87"/>
    <tableColumn id="73" name="Top Words in Tweet by Salience" dataDxfId="86"/>
    <tableColumn id="74" name="Top Word Pairs in Tweet by Count" dataDxfId="85"/>
    <tableColumn id="75" name="Top Word Pairs in Tweet by Salience" dataDxfId="84"/>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2:R32" totalsRowShown="0" headerRowDxfId="221" dataDxfId="220">
  <autoFilter ref="A22:R32"/>
  <tableColumns count="18">
    <tableColumn id="1" name="Top Hashtags in Tweet in Entire Graph" dataDxfId="219"/>
    <tableColumn id="2" name="Entire Graph Count" dataDxfId="218"/>
    <tableColumn id="3" name="Top Hashtags in Tweet in G1" dataDxfId="217"/>
    <tableColumn id="4" name="G1 Count" dataDxfId="216"/>
    <tableColumn id="5" name="Top Hashtags in Tweet in G2" dataDxfId="215"/>
    <tableColumn id="6" name="G2 Count" dataDxfId="214"/>
    <tableColumn id="7" name="Top Hashtags in Tweet in G3" dataDxfId="213"/>
    <tableColumn id="8" name="G3 Count" dataDxfId="212"/>
    <tableColumn id="9" name="Top Hashtags in Tweet in G4" dataDxfId="211"/>
    <tableColumn id="10" name="G4 Count" dataDxfId="210"/>
    <tableColumn id="11" name="Top Hashtags in Tweet in G5" dataDxfId="209"/>
    <tableColumn id="12" name="G5 Count" dataDxfId="208"/>
    <tableColumn id="13" name="Top Hashtags in Tweet in G6" dataDxfId="207"/>
    <tableColumn id="14" name="G6 Count" dataDxfId="206"/>
    <tableColumn id="15" name="Top Hashtags in Tweet in G7" dataDxfId="205"/>
    <tableColumn id="16" name="G7 Count" dataDxfId="204"/>
    <tableColumn id="17" name="Top Hashtags in Tweet in G8" dataDxfId="203"/>
    <tableColumn id="18" name="G8 Count" dataDxfId="202"/>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5:R45" totalsRowShown="0" headerRowDxfId="200" dataDxfId="199">
  <autoFilter ref="A35:R45"/>
  <tableColumns count="18">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8:R58" totalsRowShown="0" headerRowDxfId="179" dataDxfId="178">
  <autoFilter ref="A48:R58"/>
  <tableColumns count="18">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1:R63" totalsRowShown="0" headerRowDxfId="158" dataDxfId="157">
  <autoFilter ref="A61:R63"/>
  <tableColumns count="18">
    <tableColumn id="1" name="Top Replied-To in Entire Graph" dataDxfId="156"/>
    <tableColumn id="2" name="Entire Graph Count" dataDxfId="152"/>
    <tableColumn id="3" name="Top Replied-To in G1" dataDxfId="151"/>
    <tableColumn id="4" name="G1 Count" dataDxfId="148"/>
    <tableColumn id="5" name="Top Replied-To in G2" dataDxfId="147"/>
    <tableColumn id="6" name="G2 Count" dataDxfId="144"/>
    <tableColumn id="7" name="Top Replied-To in G3" dataDxfId="143"/>
    <tableColumn id="8" name="G3 Count" dataDxfId="140"/>
    <tableColumn id="9" name="Top Replied-To in G4" dataDxfId="139"/>
    <tableColumn id="10" name="G4 Count" dataDxfId="136"/>
    <tableColumn id="11" name="Top Replied-To in G5" dataDxfId="135"/>
    <tableColumn id="12" name="G5 Count" dataDxfId="132"/>
    <tableColumn id="13" name="Top Replied-To in G6" dataDxfId="131"/>
    <tableColumn id="14" name="G6 Count" dataDxfId="128"/>
    <tableColumn id="15" name="Top Replied-To in G7" dataDxfId="127"/>
    <tableColumn id="16" name="G7 Count" dataDxfId="124"/>
    <tableColumn id="17" name="Top Replied-To in G8" dataDxfId="123"/>
    <tableColumn id="18" name="G8 Count" dataDxfId="122"/>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6:R76" totalsRowShown="0" headerRowDxfId="155" dataDxfId="154">
  <autoFilter ref="A66:R76"/>
  <tableColumns count="18">
    <tableColumn id="1" name="Top Mentioned in Entire Graph" dataDxfId="153"/>
    <tableColumn id="2" name="Entire Graph Count" dataDxfId="150"/>
    <tableColumn id="3" name="Top Mentioned in G1" dataDxfId="149"/>
    <tableColumn id="4" name="G1 Count" dataDxfId="146"/>
    <tableColumn id="5" name="Top Mentioned in G2" dataDxfId="145"/>
    <tableColumn id="6" name="G2 Count" dataDxfId="142"/>
    <tableColumn id="7" name="Top Mentioned in G3" dataDxfId="141"/>
    <tableColumn id="8" name="G3 Count" dataDxfId="138"/>
    <tableColumn id="9" name="Top Mentioned in G4" dataDxfId="137"/>
    <tableColumn id="10" name="G4 Count" dataDxfId="134"/>
    <tableColumn id="11" name="Top Mentioned in G5" dataDxfId="133"/>
    <tableColumn id="12" name="G5 Count" dataDxfId="130"/>
    <tableColumn id="13" name="Top Mentioned in G6" dataDxfId="129"/>
    <tableColumn id="14" name="G6 Count" dataDxfId="126"/>
    <tableColumn id="15" name="Top Mentioned in G7" dataDxfId="125"/>
    <tableColumn id="16" name="G7 Count" dataDxfId="121"/>
    <tableColumn id="17" name="Top Mentioned in G8" dataDxfId="120"/>
    <tableColumn id="18" name="G8 Count" dataDxfId="119"/>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79:R89" totalsRowShown="0" headerRowDxfId="116" dataDxfId="115">
  <autoFilter ref="A79:R89"/>
  <tableColumns count="18">
    <tableColumn id="1" name="Top Tweeters in Entire Graph" dataDxfId="114"/>
    <tableColumn id="2" name="Entire Graph Count" dataDxfId="113"/>
    <tableColumn id="3" name="Top Tweeters in G1" dataDxfId="112"/>
    <tableColumn id="4" name="G1 Count" dataDxfId="111"/>
    <tableColumn id="5" name="Top Tweeters in G2" dataDxfId="110"/>
    <tableColumn id="6" name="G2 Count" dataDxfId="109"/>
    <tableColumn id="7" name="Top Tweeters in G3" dataDxfId="108"/>
    <tableColumn id="8" name="G3 Count" dataDxfId="107"/>
    <tableColumn id="9" name="Top Tweeters in G4" dataDxfId="106"/>
    <tableColumn id="10" name="G4 Count" dataDxfId="105"/>
    <tableColumn id="11" name="Top Tweeters in G5" dataDxfId="104"/>
    <tableColumn id="12" name="G5 Count" dataDxfId="103"/>
    <tableColumn id="13" name="Top Tweeters in G6" dataDxfId="102"/>
    <tableColumn id="14" name="G6 Count" dataDxfId="101"/>
    <tableColumn id="15" name="Top Tweeters in G7" dataDxfId="100"/>
    <tableColumn id="16" name="G7 Count" dataDxfId="99"/>
    <tableColumn id="17" name="Top Tweeters in G8" dataDxfId="98"/>
    <tableColumn id="18" name="G8 Count" dataDxfId="97"/>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CD129" totalsRowShown="0" headerRowDxfId="83" dataDxfId="82">
  <autoFilter ref="A2:CD129"/>
  <tableColumns count="82">
    <tableColumn id="1" name="Vertex 1" dataDxfId="81"/>
    <tableColumn id="2" name="Vertex 2" dataDxfId="80"/>
    <tableColumn id="3" name="Color" dataDxfId="79"/>
    <tableColumn id="4" name="Width" dataDxfId="78"/>
    <tableColumn id="11" name="Style" dataDxfId="77"/>
    <tableColumn id="5" name="Opacity" dataDxfId="76"/>
    <tableColumn id="6" name="Visibility" dataDxfId="75"/>
    <tableColumn id="10" name="Label" dataDxfId="74"/>
    <tableColumn id="12" name="Label Text Color" dataDxfId="73"/>
    <tableColumn id="13" name="Label Font Size" dataDxfId="72"/>
    <tableColumn id="14" name="Reciprocated?" dataDxfId="71"/>
    <tableColumn id="7" name="ID" dataDxfId="70"/>
    <tableColumn id="9" name="Dynamic Filter" dataDxfId="69"/>
    <tableColumn id="8" name="Add Your Own Columns Here" dataDxfId="68"/>
    <tableColumn id="15" name="Relationship" dataDxfId="67"/>
    <tableColumn id="16" name="Relationship Date (UTC)" dataDxfId="66"/>
    <tableColumn id="17" name="Tweet" dataDxfId="65"/>
    <tableColumn id="18" name="Retweet Count" dataDxfId="64"/>
    <tableColumn id="19" name="Favorite Count" dataDxfId="63"/>
    <tableColumn id="20" name="Reply Count" dataDxfId="62"/>
    <tableColumn id="21" name="Quote Count" dataDxfId="61"/>
    <tableColumn id="22" name="Impression Count" dataDxfId="60"/>
    <tableColumn id="23" name="Hashtags in Tweet" dataDxfId="59"/>
    <tableColumn id="24" name="URLs in Tweet" dataDxfId="58"/>
    <tableColumn id="25" name="Domains in Tweet" dataDxfId="57"/>
    <tableColumn id="26" name="Mentions in Tweet" dataDxfId="56"/>
    <tableColumn id="27" name="Cashtags in Tweet" dataDxfId="55"/>
    <tableColumn id="28" name="Media in Tweet" dataDxfId="54"/>
    <tableColumn id="29" name="Media Type" dataDxfId="53"/>
    <tableColumn id="30" name="Source" dataDxfId="52"/>
    <tableColumn id="31" name="Language" dataDxfId="51"/>
    <tableColumn id="32" name="Twitter Page for Tweet" dataDxfId="50"/>
    <tableColumn id="33" name="Tweet Date (UTC)" dataDxfId="49"/>
    <tableColumn id="34" name="Date" dataDxfId="48"/>
    <tableColumn id="35" name="Time" dataDxfId="47"/>
    <tableColumn id="36" name="Reply Settings" dataDxfId="46"/>
    <tableColumn id="37" name="Annotations" dataDxfId="45"/>
    <tableColumn id="38" name="Context Annotations" dataDxfId="44"/>
    <tableColumn id="39" name="Possibly Sensitive" dataDxfId="43"/>
    <tableColumn id="40" name="Latitude" dataDxfId="42"/>
    <tableColumn id="41" name="Longitude" dataDxfId="41"/>
    <tableColumn id="42" name="Place Bounding Box" dataDxfId="40"/>
    <tableColumn id="43" name="Place Country" dataDxfId="39"/>
    <tableColumn id="44" name="Place Country Code" dataDxfId="38"/>
    <tableColumn id="45" name="Place Full Name" dataDxfId="37"/>
    <tableColumn id="46" name="Place ID" dataDxfId="36"/>
    <tableColumn id="47" name="Place Name" dataDxfId="35"/>
    <tableColumn id="48" name="Place Type" dataDxfId="34"/>
    <tableColumn id="49" name="Media Key" dataDxfId="33"/>
    <tableColumn id="50" name="Media Duration (ms)" dataDxfId="32"/>
    <tableColumn id="51" name="Media Height" dataDxfId="31"/>
    <tableColumn id="52" name="Media Width" dataDxfId="30"/>
    <tableColumn id="53" name="Media View Count" dataDxfId="29"/>
    <tableColumn id="54" name="Media Alt Text" dataDxfId="28"/>
    <tableColumn id="55" name="Media Variants" dataDxfId="27"/>
    <tableColumn id="56" name="Tweet Image File" dataDxfId="26"/>
    <tableColumn id="57" name="Imported ID" dataDxfId="25"/>
    <tableColumn id="58" name="Conversation ID" dataDxfId="24"/>
    <tableColumn id="59" name="In Reply To User ID" dataDxfId="23"/>
    <tableColumn id="60" name="In Reply To Tweet ID" dataDxfId="22"/>
    <tableColumn id="61" name="Quoted Status ID" dataDxfId="21"/>
    <tableColumn id="62" name="Retweet ID" dataDxfId="20"/>
    <tableColumn id="63" name="Unified Twitter ID" dataDxfId="19"/>
    <tableColumn id="64" name="Author ID" dataDxfId="18"/>
    <tableColumn id="65" name="Withheld" dataDxfId="17"/>
    <tableColumn id="66" name="Poll ID" dataDxfId="16"/>
    <tableColumn id="67" name="Poll Options" dataDxfId="15"/>
    <tableColumn id="68" name="Poll Duration" dataDxfId="14"/>
    <tableColumn id="69" name="Poll End Date" dataDxfId="13"/>
    <tableColumn id="70" name="Poll Voting Status" dataDxfId="12"/>
    <tableColumn id="71" name="Edge Weight" dataDxfId="11"/>
    <tableColumn id="72" name="Vertex 1 Group" dataDxfId="10">
      <calculatedColumnFormula>REPLACE(INDEX(GroupVertices[Group], MATCH(Edges39[[#This Row],[Vertex 1]],GroupVertices[Vertex],0)),1,1,"")</calculatedColumnFormula>
    </tableColumn>
    <tableColumn id="73" name="Vertex 2 Group" dataDxfId="9">
      <calculatedColumnFormula>REPLACE(INDEX(GroupVertices[Group], MATCH(Edges39[[#This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13">
  <autoFilter ref="A2:AO10"/>
  <tableColumns count="41">
    <tableColumn id="1" name="Group" dataDxfId="364"/>
    <tableColumn id="2" name="Vertex Color" dataDxfId="363"/>
    <tableColumn id="3" name="Vertex Shape" dataDxfId="361"/>
    <tableColumn id="22" name="Visibility" dataDxfId="362"/>
    <tableColumn id="4" name="Collapsed?"/>
    <tableColumn id="18" name="Label" dataDxfId="512"/>
    <tableColumn id="20" name="Collapsed X"/>
    <tableColumn id="21" name="Collapsed Y"/>
    <tableColumn id="6" name="ID" dataDxfId="511"/>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3"/>
    <tableColumn id="34" name="Top URLs in Tweet" dataDxfId="222"/>
    <tableColumn id="35" name="Top Domains in Tweet" dataDxfId="201"/>
    <tableColumn id="36" name="Top Hashtags in Tweet" dataDxfId="180"/>
    <tableColumn id="37" name="Top Words in Tweet" dataDxfId="159"/>
    <tableColumn id="38" name="Top Word Pairs in Tweet" dataDxfId="118"/>
    <tableColumn id="39" name="Top Replied-To in Tweet" dataDxfId="117"/>
    <tableColumn id="40" name="Top Mentioned in Tweet" dataDxfId="96"/>
    <tableColumn id="41" name="Top Tweeters"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510" dataDxfId="509">
  <autoFilter ref="A1:C49"/>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COFOCE/status/1641481488569958401/photo/1" TargetMode="External" /><Relationship Id="rId2" Type="http://schemas.openxmlformats.org/officeDocument/2006/relationships/hyperlink" Target="https://www.xadis.com.gt/xadis-te-espera-en-thelogisticsworld/" TargetMode="External" /><Relationship Id="rId3" Type="http://schemas.openxmlformats.org/officeDocument/2006/relationships/hyperlink" Target="https://twitter.com/MundoEjecutivo/status/1643750369099644929/photo/1" TargetMode="External" /><Relationship Id="rId4" Type="http://schemas.openxmlformats.org/officeDocument/2006/relationships/hyperlink" Target="https://twitter.com/TLCMagazineMx/status/1642935225616416789/photo/1" TargetMode="External" /><Relationship Id="rId5" Type="http://schemas.openxmlformats.org/officeDocument/2006/relationships/hyperlink" Target="https://twitter.com/AOLM_Mx/status/1641500395296940034/photo/1" TargetMode="External" /><Relationship Id="rId6" Type="http://schemas.openxmlformats.org/officeDocument/2006/relationships/hyperlink" Target="https://twitter.com/canacarmexico/status/1641536966947741696/photo/1" TargetMode="External" /><Relationship Id="rId7" Type="http://schemas.openxmlformats.org/officeDocument/2006/relationships/hyperlink" Target="https://twitter.com/GrupoT21/status/1641536020721065984/photo/1" TargetMode="External" /><Relationship Id="rId8" Type="http://schemas.openxmlformats.org/officeDocument/2006/relationships/hyperlink" Target="https://expo.thelogisticsworld.com/registro/?utm_source=Social&amp;utm_medium=Redes_c" TargetMode="External" /><Relationship Id="rId9" Type="http://schemas.openxmlformats.org/officeDocument/2006/relationships/hyperlink" Target="https://twitter.com/ANIERM_AC/status/1643739555366060032/photo/1" TargetMode="External" /><Relationship Id="rId10" Type="http://schemas.openxmlformats.org/officeDocument/2006/relationships/hyperlink" Target="https://expo.thelogisticsworld.com/registro/?utm_source=Social&amp;utm_medium=Redes_c%C3%A1maras&amp;utm_campaign=Post_Camaras_Asoc&amp;utm_term=seguidores&amp;utm_content=Cofoce303" TargetMode="External" /><Relationship Id="rId11" Type="http://schemas.openxmlformats.org/officeDocument/2006/relationships/hyperlink" Target="https://twitter.com/COFOCE/status/1641481488569958401/photo/1" TargetMode="External" /><Relationship Id="rId12" Type="http://schemas.openxmlformats.org/officeDocument/2006/relationships/hyperlink" Target="https://twitter.com/MundoEjecutivo/status/1643750369099644929/photo/1" TargetMode="External" /><Relationship Id="rId13" Type="http://schemas.openxmlformats.org/officeDocument/2006/relationships/hyperlink" Target="https://twitter.com/TLCMagazineMx/status/1642935225616416789/photo/1" TargetMode="External" /><Relationship Id="rId14" Type="http://schemas.openxmlformats.org/officeDocument/2006/relationships/hyperlink" Target="https://twitter.com/AOLM_Mx/status/1641500395296940034/photo/1" TargetMode="External" /><Relationship Id="rId15" Type="http://schemas.openxmlformats.org/officeDocument/2006/relationships/hyperlink" Target="https://expo.thelogisticsworld.com/registro/?utm_source=Social&amp;utm_medium=Redes_c" TargetMode="External" /><Relationship Id="rId16" Type="http://schemas.openxmlformats.org/officeDocument/2006/relationships/hyperlink" Target="https://twitter.com/ANIERM_AC/status/1643739555366060032/photo/1" TargetMode="External" /><Relationship Id="rId17" Type="http://schemas.openxmlformats.org/officeDocument/2006/relationships/hyperlink" Target="https://expo.thelogisticsworld.com/registro/?utm_source=Social&amp;utm_medium=Redes_c%C3%A1maras&amp;utm_campaign=Post_Camaras_Asoc&amp;utm_term=seguidores&amp;utm_content=Somos_industria163" TargetMode="External" /><Relationship Id="rId18" Type="http://schemas.openxmlformats.org/officeDocument/2006/relationships/hyperlink" Target="https://expo.thelogisticsworld.com/registro/?utm_source=Social&amp;utm_medium=Redes_c%C3%A1maras&amp;utm_campaign=Post_Camaras_Asoc&amp;utm_term=seguidores&amp;utm_content=Cofoce303" TargetMode="External" /><Relationship Id="rId19" Type="http://schemas.openxmlformats.org/officeDocument/2006/relationships/hyperlink" Target="https://expo.thelogisticsworld.com/registro/?utm_source=Web&amp;utm_medium=Expo_Web_Conferencias&amp;utm_campaign=Boton_Registrate_Conferencias&amp;utm_term=Universo&amp;utm_content=TLW_Summit_Expo_Registro" TargetMode="External" /><Relationship Id="rId20" Type="http://schemas.openxmlformats.org/officeDocument/2006/relationships/hyperlink" Target="https://twitter.com/ConaLog_Mexico/status/1643677492392206346/photo/1" TargetMode="External" /><Relationship Id="rId21" Type="http://schemas.openxmlformats.org/officeDocument/2006/relationships/hyperlink" Target="https://expo.thelogisticsworld.com/registro/?utm_source=Social&amp;utm_medium=Redes_c%C3%A1maras&amp;utm_campaign=Post_Camaras_Asoc&amp;utm_term=seguidores&amp;utm_content=Info_Transportes54" TargetMode="External" /><Relationship Id="rId22" Type="http://schemas.openxmlformats.org/officeDocument/2006/relationships/hyperlink" Target="https://twitter.com/InfoTransportes/status/1643723639861432321/photo/1" TargetMode="External" /><Relationship Id="rId23" Type="http://schemas.openxmlformats.org/officeDocument/2006/relationships/hyperlink" Target="https://expo.thelogisticsworld.com/registro/?utm_source=Social&amp;utm_medium=Redes_c%C3%A1maras&amp;utm_campaign=Post_Camaras_Asoc&amp;utm_term=seguidores&amp;utm_content=Lead_Global303" TargetMode="External" /><Relationship Id="rId24" Type="http://schemas.openxmlformats.org/officeDocument/2006/relationships/hyperlink" Target="https://twitter.com/LeadGlobalGroup/status/1641571076571267075/video/1" TargetMode="External" /><Relationship Id="rId25" Type="http://schemas.openxmlformats.org/officeDocument/2006/relationships/hyperlink" Target="https://expo.thelogisticsworld.com/registro/?utm_source=Social&amp;utm_medium=Redes_c%C3%A1maras&amp;utm_campaign=Post_Camaras_Asoc&amp;utm_term=seguidores&amp;utm_content=Lead_Global54" TargetMode="External" /><Relationship Id="rId26" Type="http://schemas.openxmlformats.org/officeDocument/2006/relationships/hyperlink" Target="https://twitter.com/LeadGlobalGroup/status/1643711639730962435/photo/1" TargetMode="External" /><Relationship Id="rId27" Type="http://schemas.openxmlformats.org/officeDocument/2006/relationships/hyperlink" Target="https://expo.thelogisticsworld.com/registro/?utm_source=Social&amp;utm_medium=Redes_c%C3%A1maras&amp;utm_campaign=Post_Camaras_Asoc&amp;utm_term=seguidores&amp;utm_content=Amanac54" TargetMode="External" /><Relationship Id="rId28" Type="http://schemas.openxmlformats.org/officeDocument/2006/relationships/hyperlink" Target="https://twitter.com/AmanacOficial/status/1643629580375191553/photo/1" TargetMode="External" /><Relationship Id="rId29" Type="http://schemas.openxmlformats.org/officeDocument/2006/relationships/hyperlink" Target="https://expo.thelogisticsworld.com/registro/?utm_source=Social&amp;utm_medium=Redes_c%C3%A1maras&amp;utm_campaign=Post_Camaras_Asoc&amp;utm_term=seguidores&amp;utm_content=Amanac303" TargetMode="External" /><Relationship Id="rId30" Type="http://schemas.openxmlformats.org/officeDocument/2006/relationships/hyperlink" Target="https://twitter.com/AmanacOficial/status/1642903334771122176/photo/1" TargetMode="External" /><Relationship Id="rId31" Type="http://schemas.openxmlformats.org/officeDocument/2006/relationships/hyperlink" Target="https://latrucker.com.mx/5-razones-para-asistir-a-the-logistics-world-2023/" TargetMode="External" /><Relationship Id="rId32" Type="http://schemas.openxmlformats.org/officeDocument/2006/relationships/hyperlink" Target="https://twitter.com/canacarmexico/status/1641536966947741696/photo/1" TargetMode="External" /><Relationship Id="rId33" Type="http://schemas.openxmlformats.org/officeDocument/2006/relationships/hyperlink" Target="https://expo.thelogisticsworld.com/registro/?utm_source=Social&amp;utm_medium=Redes_c%C3%A1maras&amp;utm_campaign=Post_Camaras_Asoc&amp;utm_term=seguidores&amp;utm_content=Canacar54" TargetMode="External" /><Relationship Id="rId34" Type="http://schemas.openxmlformats.org/officeDocument/2006/relationships/hyperlink" Target="https://twitter.com/canacarmexico/status/1643719216527450114/photo/1" TargetMode="External" /><Relationship Id="rId35" Type="http://schemas.openxmlformats.org/officeDocument/2006/relationships/hyperlink" Target="https://expo.thelogisticsworld.com/registro/?utm_source=Social&amp;utm_medium=Redes_c%C3%A1maras&amp;utm_campaign=Post_Camaras_Asoc&amp;utm_term=seguidores&amp;utm_content=Canacar303" TargetMode="External" /><Relationship Id="rId36" Type="http://schemas.openxmlformats.org/officeDocument/2006/relationships/hyperlink" Target="https://www.xadis.com.gt/xadis-te-espera-en-thelogisticsworld/" TargetMode="External" /><Relationship Id="rId37" Type="http://schemas.openxmlformats.org/officeDocument/2006/relationships/hyperlink" Target="https://twitter.com/MCR_XADIS/status/1642906519170686977/video/1" TargetMode="External" /><Relationship Id="rId38" Type="http://schemas.openxmlformats.org/officeDocument/2006/relationships/hyperlink" Target="https://twitter.com/MCR_XADIS/status/1642739260523413504/photo/1" TargetMode="External" /><Relationship Id="rId39" Type="http://schemas.openxmlformats.org/officeDocument/2006/relationships/hyperlink" Target="https://twitter.com/MCR_XADIS/status/1642623394897117187/video/1" TargetMode="External" /><Relationship Id="rId40" Type="http://schemas.openxmlformats.org/officeDocument/2006/relationships/hyperlink" Target="https://twitter.com/MCR_XADIS/status/1642543965168648197/photo/1" TargetMode="External" /><Relationship Id="rId41" Type="http://schemas.openxmlformats.org/officeDocument/2006/relationships/hyperlink" Target="https://twitter.com/MCR_XADIS/status/1643317817964462084/photo/1" TargetMode="External" /><Relationship Id="rId42" Type="http://schemas.openxmlformats.org/officeDocument/2006/relationships/hyperlink" Target="https://twitter.com/MCR_XADIS/status/1643464157709074433/video/1" TargetMode="External" /><Relationship Id="rId43" Type="http://schemas.openxmlformats.org/officeDocument/2006/relationships/hyperlink" Target="https://twitter.com/MCR_XADIS/status/1643826538054336512/video/1" TargetMode="External" /><Relationship Id="rId44" Type="http://schemas.openxmlformats.org/officeDocument/2006/relationships/hyperlink" Target="https://twitter.com/MCR_XADIS/status/1643680206413078536/photo/1" TargetMode="External" /><Relationship Id="rId45" Type="http://schemas.openxmlformats.org/officeDocument/2006/relationships/hyperlink" Target="https://expo.thelogisticsworld.com/" TargetMode="External" /><Relationship Id="rId46" Type="http://schemas.openxmlformats.org/officeDocument/2006/relationships/hyperlink" Target="https://twitter.com/Grupo_LOCI/status/1643695303923564544/photo/1" TargetMode="External" /><Relationship Id="rId47" Type="http://schemas.openxmlformats.org/officeDocument/2006/relationships/hyperlink" Target="https://twitter.com/GrupoT21/status/1641536020721065984/photo/1" TargetMode="External" /><Relationship Id="rId48" Type="http://schemas.openxmlformats.org/officeDocument/2006/relationships/hyperlink" Target="https://expo.thelogisticsworld.com/registro/?utm_source=Social&amp;utm_medium=Redes_c%C3%A1maras&amp;utm_campaign=Post_Camaras_Asoc&amp;utm_term=seguidores&amp;utm_content=T2123" TargetMode="External" /><Relationship Id="rId49" Type="http://schemas.openxmlformats.org/officeDocument/2006/relationships/hyperlink" Target="https://expo.thelogisticsworld.com/novedades/cofremex-cofrimex-incrementan-juntos-tus-ahorros/" TargetMode="External" /><Relationship Id="rId50" Type="http://schemas.openxmlformats.org/officeDocument/2006/relationships/hyperlink" Target="https://twitter.com/Intermerk3PL/status/1641855377204719616/photo/1" TargetMode="External" /><Relationship Id="rId51" Type="http://schemas.openxmlformats.org/officeDocument/2006/relationships/table" Target="../tables/table18.xm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3.57421875" style="0" bestFit="1" customWidth="1"/>
    <col min="28" max="28" width="11.421875" style="0" bestFit="1" customWidth="1"/>
    <col min="29" max="30" width="9.28125" style="0" bestFit="1" customWidth="1"/>
    <col min="31" max="31" width="11.57421875" style="0" bestFit="1" customWidth="1"/>
    <col min="32" max="32" width="14.8515625" style="0" bestFit="1" customWidth="1"/>
    <col min="33" max="33" width="13.851562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28125" style="0" bestFit="1" customWidth="1"/>
    <col min="43" max="43" width="10.28125" style="0" bestFit="1" customWidth="1"/>
    <col min="44" max="44" width="15.8515625" style="0" bestFit="1" customWidth="1"/>
    <col min="45" max="45" width="12.140625" style="0" bestFit="1" customWidth="1"/>
    <col min="46" max="46" width="10.28125" style="0" bestFit="1" customWidth="1"/>
    <col min="47" max="47" width="8.57421875" style="0" bestFit="1" customWidth="1"/>
    <col min="48" max="48" width="8.421875" style="0" bestFit="1" customWidth="1"/>
    <col min="49" max="49" width="9.28125" style="0" bestFit="1" customWidth="1"/>
    <col min="50" max="50" width="17.421875" style="0" bestFit="1" customWidth="1"/>
    <col min="51" max="52" width="9.28125" style="0" bestFit="1" customWidth="1"/>
    <col min="53" max="53" width="14.28125" style="0" bestFit="1" customWidth="1"/>
    <col min="54" max="54" width="12.28125" style="0" bestFit="1" customWidth="1"/>
    <col min="55" max="55" width="10.57421875" style="0" bestFit="1" customWidth="1"/>
    <col min="56" max="56" width="12.421875" style="0" bestFit="1" customWidth="1"/>
    <col min="57" max="57" width="12.00390625" style="0" bestFit="1" customWidth="1"/>
    <col min="58" max="58" width="12.7109375" style="0" bestFit="1" customWidth="1"/>
    <col min="59" max="60" width="13.42187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8515625" style="0" bestFit="1" customWidth="1"/>
    <col min="70" max="70" width="13.421875" style="0" bestFit="1" customWidth="1"/>
    <col min="71" max="71" width="14.421875" style="0" customWidth="1"/>
    <col min="72" max="73" width="11.140625" style="0" bestFit="1" customWidth="1"/>
    <col min="74" max="74" width="19.57421875" style="0" bestFit="1" customWidth="1"/>
    <col min="75" max="75" width="24.140625" style="0" bestFit="1" customWidth="1"/>
    <col min="76" max="76" width="19.57421875" style="0" bestFit="1" customWidth="1"/>
    <col min="77" max="77" width="24.140625" style="0" bestFit="1" customWidth="1"/>
    <col min="78" max="78" width="19.57421875" style="0" bestFit="1" customWidth="1"/>
    <col min="79" max="79" width="24.140625" style="0" bestFit="1" customWidth="1"/>
    <col min="80" max="80" width="18.57421875" style="0" bestFit="1" customWidth="1"/>
    <col min="81" max="81" width="22.140625" style="0" bestFit="1" customWidth="1"/>
    <col min="82" max="82" width="15.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s="7" t="s">
        <v>250</v>
      </c>
      <c r="BD2" s="7" t="s">
        <v>251</v>
      </c>
      <c r="BE2" s="7" t="s">
        <v>252</v>
      </c>
      <c r="BF2" s="7" t="s">
        <v>253</v>
      </c>
      <c r="BG2" s="7" t="s">
        <v>254</v>
      </c>
      <c r="BH2" s="7" t="s">
        <v>255</v>
      </c>
      <c r="BI2" s="7" t="s">
        <v>256</v>
      </c>
      <c r="BJ2" s="7" t="s">
        <v>257</v>
      </c>
      <c r="BK2" s="7" t="s">
        <v>258</v>
      </c>
      <c r="BL2" s="7" t="s">
        <v>259</v>
      </c>
      <c r="BM2" s="7" t="s">
        <v>260</v>
      </c>
      <c r="BN2" s="7" t="s">
        <v>261</v>
      </c>
      <c r="BO2" s="7" t="s">
        <v>262</v>
      </c>
      <c r="BP2" s="7" t="s">
        <v>263</v>
      </c>
      <c r="BQ2" s="7" t="s">
        <v>264</v>
      </c>
      <c r="BR2" s="7" t="s">
        <v>265</v>
      </c>
      <c r="BS2" t="s">
        <v>360</v>
      </c>
      <c r="BT2" s="7" t="s">
        <v>378</v>
      </c>
      <c r="BU2" s="7" t="s">
        <v>379</v>
      </c>
      <c r="BV2" s="50" t="s">
        <v>1070</v>
      </c>
      <c r="BW2" s="50" t="s">
        <v>1071</v>
      </c>
      <c r="BX2" s="50" t="s">
        <v>1072</v>
      </c>
      <c r="BY2" s="50" t="s">
        <v>1073</v>
      </c>
      <c r="BZ2" s="50" t="s">
        <v>1074</v>
      </c>
      <c r="CA2" s="50" t="s">
        <v>1075</v>
      </c>
      <c r="CB2" s="50" t="s">
        <v>1076</v>
      </c>
      <c r="CC2" s="50" t="s">
        <v>1077</v>
      </c>
      <c r="CD2" s="50" t="s">
        <v>1078</v>
      </c>
    </row>
    <row r="3" spans="1:82" ht="15" customHeight="1">
      <c r="A3" s="61" t="s">
        <v>8008</v>
      </c>
      <c r="B3" s="61" t="s">
        <v>8049</v>
      </c>
      <c r="C3" s="62" t="s">
        <v>8003</v>
      </c>
      <c r="D3" s="63">
        <v>5.333333333333334</v>
      </c>
      <c r="E3" s="64" t="s">
        <v>132</v>
      </c>
      <c r="F3" s="65">
        <v>27.333333333333332</v>
      </c>
      <c r="G3" s="62"/>
      <c r="H3" s="66"/>
      <c r="I3" s="67"/>
      <c r="J3" s="67"/>
      <c r="K3" s="31" t="s">
        <v>65</v>
      </c>
      <c r="L3" s="68">
        <v>3</v>
      </c>
      <c r="M3" s="68"/>
      <c r="N3" s="69"/>
      <c r="O3" s="75" t="s">
        <v>272</v>
      </c>
      <c r="P3" s="77">
        <v>45015.694652777776</v>
      </c>
      <c r="Q3" s="75" t="s">
        <v>8120</v>
      </c>
      <c r="R3" s="75">
        <v>0</v>
      </c>
      <c r="S3" s="75">
        <v>0</v>
      </c>
      <c r="T3" s="75">
        <v>0</v>
      </c>
      <c r="U3" s="75">
        <v>0</v>
      </c>
      <c r="V3" s="75">
        <v>23</v>
      </c>
      <c r="W3" s="81"/>
      <c r="X3" s="82" t="str">
        <f>HYPERLINK("https://expo.thelogisticsworld.com/registro/?utm_source=Web&amp;utm_medium=Expo_Web_Conferencias&amp;utm_campaign=Boton_Registrate_Conferencias&amp;utm_term=Universo&amp;utm_content=TLW_Summit_Expo_Registro")</f>
        <v>https://expo.thelogisticsworld.com/registro/?utm_source=Web&amp;utm_medium=Expo_Web_Conferencias&amp;utm_campaign=Boton_Registrate_Conferencias&amp;utm_term=Universo&amp;utm_content=TLW_Summit_Expo_Registro</v>
      </c>
      <c r="Y3" s="75" t="s">
        <v>8177</v>
      </c>
      <c r="Z3" s="75" t="s">
        <v>8049</v>
      </c>
      <c r="AA3" s="75"/>
      <c r="AB3" s="75"/>
      <c r="AC3" s="75"/>
      <c r="AD3" s="75"/>
      <c r="AE3" s="75" t="s">
        <v>287</v>
      </c>
      <c r="AF3" s="82" t="str">
        <f>HYPERLINK("https://twitter.com/satlocklatam/status/1641480478774419457")</f>
        <v>https://twitter.com/satlocklatam/status/1641480478774419457</v>
      </c>
      <c r="AG3" s="77">
        <v>45015.694652777776</v>
      </c>
      <c r="AH3" s="83">
        <v>45015</v>
      </c>
      <c r="AI3" s="81" t="s">
        <v>8269</v>
      </c>
      <c r="AJ3" s="75" t="s">
        <v>270</v>
      </c>
      <c r="AK3" s="75" t="s">
        <v>8299</v>
      </c>
      <c r="AL3" s="75"/>
      <c r="AM3" s="75" t="b">
        <v>0</v>
      </c>
      <c r="AN3" s="75"/>
      <c r="AO3" s="75"/>
      <c r="AP3" s="75"/>
      <c r="AQ3" s="75"/>
      <c r="AR3" s="75"/>
      <c r="AS3" s="75"/>
      <c r="AT3" s="75"/>
      <c r="AU3" s="75"/>
      <c r="AV3" s="75"/>
      <c r="AW3" s="75"/>
      <c r="AX3" s="75"/>
      <c r="AY3" s="75"/>
      <c r="AZ3" s="75"/>
      <c r="BA3" s="75"/>
      <c r="BB3" s="75"/>
      <c r="BC3" s="75"/>
      <c r="BD3" s="82" t="str">
        <f>HYPERLINK("https://pbs.twimg.com/profile_images/1456262976298622990/KgQbKSI9_normal.jpg")</f>
        <v>https://pbs.twimg.com/profile_images/1456262976298622990/KgQbKSI9_normal.jpg</v>
      </c>
      <c r="BE3" s="81" t="s">
        <v>8436</v>
      </c>
      <c r="BF3" s="81" t="s">
        <v>8436</v>
      </c>
      <c r="BG3" s="75"/>
      <c r="BH3" s="81" t="s">
        <v>306</v>
      </c>
      <c r="BI3" s="81" t="s">
        <v>306</v>
      </c>
      <c r="BJ3" s="81" t="s">
        <v>306</v>
      </c>
      <c r="BK3" s="81" t="s">
        <v>8436</v>
      </c>
      <c r="BL3" s="81">
        <v>2791856715</v>
      </c>
      <c r="BM3" s="75"/>
      <c r="BN3" s="75"/>
      <c r="BO3" s="75"/>
      <c r="BP3" s="75"/>
      <c r="BQ3" s="75"/>
      <c r="BR3" s="75"/>
      <c r="BS3" s="75">
        <v>2</v>
      </c>
      <c r="BT3" s="75" t="str">
        <f>REPLACE(INDEX(GroupVertices[Group],MATCH(Edges[[#This Row],[Vertex 1]],GroupVertices[Vertex],0)),1,1,"")</f>
        <v>1</v>
      </c>
      <c r="BU3" s="75" t="str">
        <f>REPLACE(INDEX(GroupVertices[Group],MATCH(Edges[[#This Row],[Vertex 2]],GroupVertices[Vertex],0)),1,1,"")</f>
        <v>1</v>
      </c>
      <c r="BV3" s="45">
        <v>0</v>
      </c>
      <c r="BW3" s="46">
        <v>0</v>
      </c>
      <c r="BX3" s="45">
        <v>0</v>
      </c>
      <c r="BY3" s="46">
        <v>0</v>
      </c>
      <c r="BZ3" s="45">
        <v>0</v>
      </c>
      <c r="CA3" s="46">
        <v>0</v>
      </c>
      <c r="CB3" s="45">
        <v>23</v>
      </c>
      <c r="CC3" s="46">
        <v>63.888888888888886</v>
      </c>
      <c r="CD3" s="45">
        <v>36</v>
      </c>
    </row>
    <row r="4" spans="1:82" ht="15" customHeight="1">
      <c r="A4" s="61" t="s">
        <v>8008</v>
      </c>
      <c r="B4" s="61" t="s">
        <v>8049</v>
      </c>
      <c r="C4" s="62" t="s">
        <v>8002</v>
      </c>
      <c r="D4" s="63">
        <v>3</v>
      </c>
      <c r="E4" s="64" t="s">
        <v>132</v>
      </c>
      <c r="F4" s="65">
        <v>35</v>
      </c>
      <c r="G4" s="62"/>
      <c r="H4" s="66"/>
      <c r="I4" s="67"/>
      <c r="J4" s="67"/>
      <c r="K4" s="31" t="s">
        <v>65</v>
      </c>
      <c r="L4" s="74">
        <v>4</v>
      </c>
      <c r="M4" s="74"/>
      <c r="N4" s="69"/>
      <c r="O4" s="76" t="s">
        <v>273</v>
      </c>
      <c r="P4" s="78">
        <v>45020.059699074074</v>
      </c>
      <c r="Q4" s="76" t="s">
        <v>8054</v>
      </c>
      <c r="R4" s="76">
        <v>2</v>
      </c>
      <c r="S4" s="76">
        <v>0</v>
      </c>
      <c r="T4" s="76">
        <v>0</v>
      </c>
      <c r="U4" s="76">
        <v>0</v>
      </c>
      <c r="V4" s="76">
        <v>0</v>
      </c>
      <c r="W4" s="76"/>
      <c r="X4" s="76"/>
      <c r="Y4" s="76"/>
      <c r="Z4" s="76" t="s">
        <v>8049</v>
      </c>
      <c r="AA4" s="76"/>
      <c r="AB4" s="76"/>
      <c r="AC4" s="76"/>
      <c r="AD4" s="76"/>
      <c r="AE4" s="76" t="s">
        <v>287</v>
      </c>
      <c r="AF4" s="79" t="str">
        <f>HYPERLINK("https://twitter.com/satlocklatam/status/1643062320182984704")</f>
        <v>https://twitter.com/satlocklatam/status/1643062320182984704</v>
      </c>
      <c r="AG4" s="78">
        <v>45020.059699074074</v>
      </c>
      <c r="AH4" s="84">
        <v>45020</v>
      </c>
      <c r="AI4" s="80" t="s">
        <v>8196</v>
      </c>
      <c r="AJ4" s="76" t="s">
        <v>270</v>
      </c>
      <c r="AK4" s="76" t="s">
        <v>8270</v>
      </c>
      <c r="AL4" s="76" t="s">
        <v>8300</v>
      </c>
      <c r="AM4" s="76" t="b">
        <v>0</v>
      </c>
      <c r="AN4" s="76"/>
      <c r="AO4" s="76"/>
      <c r="AP4" s="76"/>
      <c r="AQ4" s="76"/>
      <c r="AR4" s="76"/>
      <c r="AS4" s="76"/>
      <c r="AT4" s="76"/>
      <c r="AU4" s="76"/>
      <c r="AV4" s="76"/>
      <c r="AW4" s="76"/>
      <c r="AX4" s="76"/>
      <c r="AY4" s="76"/>
      <c r="AZ4" s="76"/>
      <c r="BA4" s="76"/>
      <c r="BB4" s="76"/>
      <c r="BC4" s="76"/>
      <c r="BD4" s="79" t="str">
        <f>HYPERLINK("https://pbs.twimg.com/profile_images/1456262976298622990/KgQbKSI9_normal.jpg")</f>
        <v>https://pbs.twimg.com/profile_images/1456262976298622990/KgQbKSI9_normal.jpg</v>
      </c>
      <c r="BE4" s="80" t="s">
        <v>8356</v>
      </c>
      <c r="BF4" s="80" t="s">
        <v>8356</v>
      </c>
      <c r="BG4" s="76"/>
      <c r="BH4" s="80" t="s">
        <v>306</v>
      </c>
      <c r="BI4" s="80" t="s">
        <v>306</v>
      </c>
      <c r="BJ4" s="80" t="s">
        <v>8433</v>
      </c>
      <c r="BK4" s="80" t="s">
        <v>8433</v>
      </c>
      <c r="BL4" s="76">
        <v>2791856715</v>
      </c>
      <c r="BM4" s="76"/>
      <c r="BN4" s="76"/>
      <c r="BO4" s="76"/>
      <c r="BP4" s="76"/>
      <c r="BQ4" s="76"/>
      <c r="BR4" s="76"/>
      <c r="BS4" s="76">
        <v>1</v>
      </c>
      <c r="BT4" s="75" t="str">
        <f>REPLACE(INDEX(GroupVertices[Group],MATCH(Edges[[#This Row],[Vertex 1]],GroupVertices[Vertex],0)),1,1,"")</f>
        <v>1</v>
      </c>
      <c r="BU4" s="75" t="str">
        <f>REPLACE(INDEX(GroupVertices[Group],MATCH(Edges[[#This Row],[Vertex 2]],GroupVertices[Vertex],0)),1,1,"")</f>
        <v>1</v>
      </c>
      <c r="BV4" s="45"/>
      <c r="BW4" s="46"/>
      <c r="BX4" s="45"/>
      <c r="BY4" s="46"/>
      <c r="BZ4" s="45"/>
      <c r="CA4" s="46"/>
      <c r="CB4" s="45"/>
      <c r="CC4" s="46"/>
      <c r="CD4" s="45"/>
    </row>
    <row r="5" spans="1:82" ht="15">
      <c r="A5" s="61" t="s">
        <v>8008</v>
      </c>
      <c r="B5" s="61" t="s">
        <v>8049</v>
      </c>
      <c r="C5" s="62" t="s">
        <v>8002</v>
      </c>
      <c r="D5" s="63">
        <v>3</v>
      </c>
      <c r="E5" s="64" t="s">
        <v>132</v>
      </c>
      <c r="F5" s="65">
        <v>35</v>
      </c>
      <c r="G5" s="62"/>
      <c r="H5" s="66"/>
      <c r="I5" s="67"/>
      <c r="J5" s="67"/>
      <c r="K5" s="31" t="s">
        <v>65</v>
      </c>
      <c r="L5" s="74">
        <v>5</v>
      </c>
      <c r="M5" s="74"/>
      <c r="N5" s="69"/>
      <c r="O5" s="76" t="s">
        <v>271</v>
      </c>
      <c r="P5" s="78">
        <v>45020.059699074074</v>
      </c>
      <c r="Q5" s="76" t="s">
        <v>8054</v>
      </c>
      <c r="R5" s="76">
        <v>2</v>
      </c>
      <c r="S5" s="76">
        <v>0</v>
      </c>
      <c r="T5" s="76">
        <v>0</v>
      </c>
      <c r="U5" s="76">
        <v>0</v>
      </c>
      <c r="V5" s="76">
        <v>0</v>
      </c>
      <c r="W5" s="76"/>
      <c r="X5" s="76"/>
      <c r="Y5" s="76"/>
      <c r="Z5" s="76" t="s">
        <v>8049</v>
      </c>
      <c r="AA5" s="76"/>
      <c r="AB5" s="76"/>
      <c r="AC5" s="76"/>
      <c r="AD5" s="76"/>
      <c r="AE5" s="76" t="s">
        <v>287</v>
      </c>
      <c r="AF5" s="79" t="str">
        <f>HYPERLINK("https://twitter.com/satlocklatam/status/1643062320182984704")</f>
        <v>https://twitter.com/satlocklatam/status/1643062320182984704</v>
      </c>
      <c r="AG5" s="78">
        <v>45020.059699074074</v>
      </c>
      <c r="AH5" s="84">
        <v>45020</v>
      </c>
      <c r="AI5" s="80" t="s">
        <v>8196</v>
      </c>
      <c r="AJ5" s="76" t="s">
        <v>270</v>
      </c>
      <c r="AK5" s="76" t="s">
        <v>8270</v>
      </c>
      <c r="AL5" s="76" t="s">
        <v>8300</v>
      </c>
      <c r="AM5" s="76" t="b">
        <v>0</v>
      </c>
      <c r="AN5" s="76"/>
      <c r="AO5" s="76"/>
      <c r="AP5" s="76"/>
      <c r="AQ5" s="76"/>
      <c r="AR5" s="76"/>
      <c r="AS5" s="76"/>
      <c r="AT5" s="76"/>
      <c r="AU5" s="76"/>
      <c r="AV5" s="76"/>
      <c r="AW5" s="76"/>
      <c r="AX5" s="76"/>
      <c r="AY5" s="76"/>
      <c r="AZ5" s="76"/>
      <c r="BA5" s="76"/>
      <c r="BB5" s="76"/>
      <c r="BC5" s="76"/>
      <c r="BD5" s="79" t="str">
        <f>HYPERLINK("https://pbs.twimg.com/profile_images/1456262976298622990/KgQbKSI9_normal.jpg")</f>
        <v>https://pbs.twimg.com/profile_images/1456262976298622990/KgQbKSI9_normal.jpg</v>
      </c>
      <c r="BE5" s="80" t="s">
        <v>8356</v>
      </c>
      <c r="BF5" s="80" t="s">
        <v>8356</v>
      </c>
      <c r="BG5" s="76"/>
      <c r="BH5" s="80" t="s">
        <v>306</v>
      </c>
      <c r="BI5" s="80" t="s">
        <v>306</v>
      </c>
      <c r="BJ5" s="80" t="s">
        <v>8433</v>
      </c>
      <c r="BK5" s="80" t="s">
        <v>8433</v>
      </c>
      <c r="BL5" s="76">
        <v>2791856715</v>
      </c>
      <c r="BM5" s="76"/>
      <c r="BN5" s="76"/>
      <c r="BO5" s="76"/>
      <c r="BP5" s="76"/>
      <c r="BQ5" s="76"/>
      <c r="BR5" s="76"/>
      <c r="BS5" s="76">
        <v>1</v>
      </c>
      <c r="BT5" s="75" t="str">
        <f>REPLACE(INDEX(GroupVertices[Group],MATCH(Edges[[#This Row],[Vertex 1]],GroupVertices[Vertex],0)),1,1,"")</f>
        <v>1</v>
      </c>
      <c r="BU5" s="75" t="str">
        <f>REPLACE(INDEX(GroupVertices[Group],MATCH(Edges[[#This Row],[Vertex 2]],GroupVertices[Vertex],0)),1,1,"")</f>
        <v>1</v>
      </c>
      <c r="BV5" s="45">
        <v>0</v>
      </c>
      <c r="BW5" s="46">
        <v>0</v>
      </c>
      <c r="BX5" s="45">
        <v>0</v>
      </c>
      <c r="BY5" s="46">
        <v>0</v>
      </c>
      <c r="BZ5" s="45">
        <v>0</v>
      </c>
      <c r="CA5" s="46">
        <v>0</v>
      </c>
      <c r="CB5" s="45">
        <v>13</v>
      </c>
      <c r="CC5" s="46">
        <v>59.09090909090909</v>
      </c>
      <c r="CD5" s="45">
        <v>22</v>
      </c>
    </row>
    <row r="6" spans="1:82" ht="15">
      <c r="A6" s="61" t="s">
        <v>8008</v>
      </c>
      <c r="B6" s="61" t="s">
        <v>8049</v>
      </c>
      <c r="C6" s="62" t="s">
        <v>8003</v>
      </c>
      <c r="D6" s="63">
        <v>5.333333333333334</v>
      </c>
      <c r="E6" s="64" t="s">
        <v>132</v>
      </c>
      <c r="F6" s="65">
        <v>27.333333333333332</v>
      </c>
      <c r="G6" s="62"/>
      <c r="H6" s="66"/>
      <c r="I6" s="67"/>
      <c r="J6" s="67"/>
      <c r="K6" s="31" t="s">
        <v>65</v>
      </c>
      <c r="L6" s="74">
        <v>6</v>
      </c>
      <c r="M6" s="74"/>
      <c r="N6" s="69"/>
      <c r="O6" s="76" t="s">
        <v>272</v>
      </c>
      <c r="P6" s="78">
        <v>45016.864803240744</v>
      </c>
      <c r="Q6" s="76" t="s">
        <v>8055</v>
      </c>
      <c r="R6" s="76">
        <v>0</v>
      </c>
      <c r="S6" s="76">
        <v>1</v>
      </c>
      <c r="T6" s="76">
        <v>0</v>
      </c>
      <c r="U6" s="76">
        <v>0</v>
      </c>
      <c r="V6" s="76">
        <v>21</v>
      </c>
      <c r="W6" s="76"/>
      <c r="X6" s="76" t="s">
        <v>8135</v>
      </c>
      <c r="Y6" s="76" t="s">
        <v>8173</v>
      </c>
      <c r="Z6" s="76" t="s">
        <v>8049</v>
      </c>
      <c r="AA6" s="76"/>
      <c r="AB6" s="79" t="str">
        <f>HYPERLINK("https://pbs.twimg.com/ext_tw_video_thumb/1641904056669970432/pu/img/-AySdECqzRhVnL0v.jpg")</f>
        <v>https://pbs.twimg.com/ext_tw_video_thumb/1641904056669970432/pu/img/-AySdECqzRhVnL0v.jpg</v>
      </c>
      <c r="AC6" s="76" t="s">
        <v>282</v>
      </c>
      <c r="AD6" s="76"/>
      <c r="AE6" s="76" t="s">
        <v>287</v>
      </c>
      <c r="AF6" s="79" t="str">
        <f>HYPERLINK("https://twitter.com/satlocklatam/status/1641904529204551683")</f>
        <v>https://twitter.com/satlocklatam/status/1641904529204551683</v>
      </c>
      <c r="AG6" s="78">
        <v>45016.864803240744</v>
      </c>
      <c r="AH6" s="84">
        <v>45016</v>
      </c>
      <c r="AI6" s="80" t="s">
        <v>8197</v>
      </c>
      <c r="AJ6" s="76" t="s">
        <v>270</v>
      </c>
      <c r="AK6" s="76" t="s">
        <v>8271</v>
      </c>
      <c r="AL6" s="76"/>
      <c r="AM6" s="76" t="b">
        <v>0</v>
      </c>
      <c r="AN6" s="76"/>
      <c r="AO6" s="76"/>
      <c r="AP6" s="76"/>
      <c r="AQ6" s="76"/>
      <c r="AR6" s="76"/>
      <c r="AS6" s="76"/>
      <c r="AT6" s="76"/>
      <c r="AU6" s="76"/>
      <c r="AV6" s="76"/>
      <c r="AW6" s="76" t="s">
        <v>8311</v>
      </c>
      <c r="AX6" s="76">
        <v>34965</v>
      </c>
      <c r="AY6" s="76">
        <v>270</v>
      </c>
      <c r="AZ6" s="76">
        <v>480</v>
      </c>
      <c r="BA6" s="76">
        <v>8</v>
      </c>
      <c r="BB6" s="76"/>
      <c r="BC6" s="76"/>
      <c r="BD6" s="79" t="str">
        <f>HYPERLINK("https://pbs.twimg.com/ext_tw_video_thumb/1641904056669970432/pu/img/-AySdECqzRhVnL0v.jpg")</f>
        <v>https://pbs.twimg.com/ext_tw_video_thumb/1641904056669970432/pu/img/-AySdECqzRhVnL0v.jpg</v>
      </c>
      <c r="BE6" s="80" t="s">
        <v>8357</v>
      </c>
      <c r="BF6" s="80" t="s">
        <v>8357</v>
      </c>
      <c r="BG6" s="76"/>
      <c r="BH6" s="80" t="s">
        <v>306</v>
      </c>
      <c r="BI6" s="80" t="s">
        <v>306</v>
      </c>
      <c r="BJ6" s="80" t="s">
        <v>306</v>
      </c>
      <c r="BK6" s="80" t="s">
        <v>8357</v>
      </c>
      <c r="BL6" s="76">
        <v>2791856715</v>
      </c>
      <c r="BM6" s="76"/>
      <c r="BN6" s="76"/>
      <c r="BO6" s="76"/>
      <c r="BP6" s="76"/>
      <c r="BQ6" s="76"/>
      <c r="BR6" s="76"/>
      <c r="BS6" s="76">
        <v>2</v>
      </c>
      <c r="BT6" s="75" t="str">
        <f>REPLACE(INDEX(GroupVertices[Group],MATCH(Edges[[#This Row],[Vertex 1]],GroupVertices[Vertex],0)),1,1,"")</f>
        <v>1</v>
      </c>
      <c r="BU6" s="75" t="str">
        <f>REPLACE(INDEX(GroupVertices[Group],MATCH(Edges[[#This Row],[Vertex 2]],GroupVertices[Vertex],0)),1,1,"")</f>
        <v>1</v>
      </c>
      <c r="BV6" s="45">
        <v>0</v>
      </c>
      <c r="BW6" s="46">
        <v>0</v>
      </c>
      <c r="BX6" s="45">
        <v>0</v>
      </c>
      <c r="BY6" s="46">
        <v>0</v>
      </c>
      <c r="BZ6" s="45">
        <v>0</v>
      </c>
      <c r="CA6" s="46">
        <v>0</v>
      </c>
      <c r="CB6" s="45">
        <v>16</v>
      </c>
      <c r="CC6" s="46">
        <v>59.25925925925926</v>
      </c>
      <c r="CD6" s="45">
        <v>27</v>
      </c>
    </row>
    <row r="7" spans="1:82" ht="15">
      <c r="A7" s="61" t="s">
        <v>8009</v>
      </c>
      <c r="B7" s="61" t="s">
        <v>8049</v>
      </c>
      <c r="C7" s="62" t="s">
        <v>8002</v>
      </c>
      <c r="D7" s="63">
        <v>3</v>
      </c>
      <c r="E7" s="64" t="s">
        <v>132</v>
      </c>
      <c r="F7" s="65">
        <v>35</v>
      </c>
      <c r="G7" s="62"/>
      <c r="H7" s="66"/>
      <c r="I7" s="67"/>
      <c r="J7" s="67"/>
      <c r="K7" s="31" t="s">
        <v>65</v>
      </c>
      <c r="L7" s="74">
        <v>7</v>
      </c>
      <c r="M7" s="74"/>
      <c r="N7" s="69"/>
      <c r="O7" s="76" t="s">
        <v>273</v>
      </c>
      <c r="P7" s="78">
        <v>45015.89165509259</v>
      </c>
      <c r="Q7" s="76" t="s">
        <v>8056</v>
      </c>
      <c r="R7" s="76">
        <v>3</v>
      </c>
      <c r="S7" s="76">
        <v>0</v>
      </c>
      <c r="T7" s="76">
        <v>0</v>
      </c>
      <c r="U7" s="76">
        <v>0</v>
      </c>
      <c r="V7" s="76">
        <v>0</v>
      </c>
      <c r="W7" s="76"/>
      <c r="X7" s="76"/>
      <c r="Y7" s="76"/>
      <c r="Z7" s="76" t="s">
        <v>8181</v>
      </c>
      <c r="AA7" s="76"/>
      <c r="AB7" s="76"/>
      <c r="AC7" s="76"/>
      <c r="AD7" s="76"/>
      <c r="AE7" s="76" t="s">
        <v>287</v>
      </c>
      <c r="AF7" s="79" t="str">
        <f>HYPERLINK("https://twitter.com/karidorantes/status/1641551870505123840")</f>
        <v>https://twitter.com/karidorantes/status/1641551870505123840</v>
      </c>
      <c r="AG7" s="78">
        <v>45015.89165509259</v>
      </c>
      <c r="AH7" s="84">
        <v>45015</v>
      </c>
      <c r="AI7" s="80" t="s">
        <v>8198</v>
      </c>
      <c r="AJ7" s="76" t="s">
        <v>270</v>
      </c>
      <c r="AK7" s="76" t="s">
        <v>8272</v>
      </c>
      <c r="AL7" s="76" t="s">
        <v>8301</v>
      </c>
      <c r="AM7" s="76" t="b">
        <v>0</v>
      </c>
      <c r="AN7" s="76"/>
      <c r="AO7" s="76"/>
      <c r="AP7" s="76"/>
      <c r="AQ7" s="76"/>
      <c r="AR7" s="76"/>
      <c r="AS7" s="76"/>
      <c r="AT7" s="76"/>
      <c r="AU7" s="76"/>
      <c r="AV7" s="76"/>
      <c r="AW7" s="76"/>
      <c r="AX7" s="76"/>
      <c r="AY7" s="76"/>
      <c r="AZ7" s="76"/>
      <c r="BA7" s="76"/>
      <c r="BB7" s="76"/>
      <c r="BC7" s="76"/>
      <c r="BD7" s="79" t="str">
        <f>HYPERLINK("https://pbs.twimg.com/profile_images/764203591074668544/HadDrGam_normal.jpg")</f>
        <v>https://pbs.twimg.com/profile_images/764203591074668544/HadDrGam_normal.jpg</v>
      </c>
      <c r="BE7" s="80" t="s">
        <v>8358</v>
      </c>
      <c r="BF7" s="80" t="s">
        <v>8358</v>
      </c>
      <c r="BG7" s="76"/>
      <c r="BH7" s="80" t="s">
        <v>306</v>
      </c>
      <c r="BI7" s="80" t="s">
        <v>306</v>
      </c>
      <c r="BJ7" s="80" t="s">
        <v>8423</v>
      </c>
      <c r="BK7" s="80" t="s">
        <v>8423</v>
      </c>
      <c r="BL7" s="76">
        <v>835958995</v>
      </c>
      <c r="BM7" s="76"/>
      <c r="BN7" s="76"/>
      <c r="BO7" s="76"/>
      <c r="BP7" s="76"/>
      <c r="BQ7" s="76"/>
      <c r="BR7" s="76"/>
      <c r="BS7" s="76">
        <v>1</v>
      </c>
      <c r="BT7" s="75" t="str">
        <f>REPLACE(INDEX(GroupVertices[Group],MATCH(Edges[[#This Row],[Vertex 1]],GroupVertices[Vertex],0)),1,1,"")</f>
        <v>1</v>
      </c>
      <c r="BU7" s="75" t="str">
        <f>REPLACE(INDEX(GroupVertices[Group],MATCH(Edges[[#This Row],[Vertex 2]],GroupVertices[Vertex],0)),1,1,"")</f>
        <v>1</v>
      </c>
      <c r="BV7" s="45"/>
      <c r="BW7" s="46"/>
      <c r="BX7" s="45"/>
      <c r="BY7" s="46"/>
      <c r="BZ7" s="45"/>
      <c r="CA7" s="46"/>
      <c r="CB7" s="45"/>
      <c r="CC7" s="46"/>
      <c r="CD7" s="45"/>
    </row>
    <row r="8" spans="1:82" ht="15">
      <c r="A8" s="61" t="s">
        <v>8009</v>
      </c>
      <c r="B8" s="61" t="s">
        <v>8045</v>
      </c>
      <c r="C8" s="62" t="s">
        <v>8002</v>
      </c>
      <c r="D8" s="63">
        <v>3</v>
      </c>
      <c r="E8" s="64" t="s">
        <v>132</v>
      </c>
      <c r="F8" s="65">
        <v>35</v>
      </c>
      <c r="G8" s="62"/>
      <c r="H8" s="66"/>
      <c r="I8" s="67"/>
      <c r="J8" s="67"/>
      <c r="K8" s="31" t="s">
        <v>65</v>
      </c>
      <c r="L8" s="74">
        <v>8</v>
      </c>
      <c r="M8" s="74"/>
      <c r="N8" s="69"/>
      <c r="O8" s="76" t="s">
        <v>273</v>
      </c>
      <c r="P8" s="78">
        <v>45015.89165509259</v>
      </c>
      <c r="Q8" s="76" t="s">
        <v>8056</v>
      </c>
      <c r="R8" s="76">
        <v>3</v>
      </c>
      <c r="S8" s="76">
        <v>0</v>
      </c>
      <c r="T8" s="76">
        <v>0</v>
      </c>
      <c r="U8" s="76">
        <v>0</v>
      </c>
      <c r="V8" s="76">
        <v>0</v>
      </c>
      <c r="W8" s="76"/>
      <c r="X8" s="76"/>
      <c r="Y8" s="76"/>
      <c r="Z8" s="76" t="s">
        <v>8181</v>
      </c>
      <c r="AA8" s="76"/>
      <c r="AB8" s="76"/>
      <c r="AC8" s="76"/>
      <c r="AD8" s="76"/>
      <c r="AE8" s="76" t="s">
        <v>287</v>
      </c>
      <c r="AF8" s="79" t="str">
        <f>HYPERLINK("https://twitter.com/karidorantes/status/1641551870505123840")</f>
        <v>https://twitter.com/karidorantes/status/1641551870505123840</v>
      </c>
      <c r="AG8" s="78">
        <v>45015.89165509259</v>
      </c>
      <c r="AH8" s="84">
        <v>45015</v>
      </c>
      <c r="AI8" s="80" t="s">
        <v>8198</v>
      </c>
      <c r="AJ8" s="76" t="s">
        <v>270</v>
      </c>
      <c r="AK8" s="76" t="s">
        <v>8272</v>
      </c>
      <c r="AL8" s="76" t="s">
        <v>8301</v>
      </c>
      <c r="AM8" s="76" t="b">
        <v>0</v>
      </c>
      <c r="AN8" s="76"/>
      <c r="AO8" s="76"/>
      <c r="AP8" s="76"/>
      <c r="AQ8" s="76"/>
      <c r="AR8" s="76"/>
      <c r="AS8" s="76"/>
      <c r="AT8" s="76"/>
      <c r="AU8" s="76"/>
      <c r="AV8" s="76"/>
      <c r="AW8" s="76"/>
      <c r="AX8" s="76"/>
      <c r="AY8" s="76"/>
      <c r="AZ8" s="76"/>
      <c r="BA8" s="76"/>
      <c r="BB8" s="76"/>
      <c r="BC8" s="76"/>
      <c r="BD8" s="79" t="str">
        <f>HYPERLINK("https://pbs.twimg.com/profile_images/764203591074668544/HadDrGam_normal.jpg")</f>
        <v>https://pbs.twimg.com/profile_images/764203591074668544/HadDrGam_normal.jpg</v>
      </c>
      <c r="BE8" s="80" t="s">
        <v>8358</v>
      </c>
      <c r="BF8" s="80" t="s">
        <v>8358</v>
      </c>
      <c r="BG8" s="76"/>
      <c r="BH8" s="80" t="s">
        <v>306</v>
      </c>
      <c r="BI8" s="80" t="s">
        <v>306</v>
      </c>
      <c r="BJ8" s="80" t="s">
        <v>8423</v>
      </c>
      <c r="BK8" s="80" t="s">
        <v>8423</v>
      </c>
      <c r="BL8" s="76">
        <v>835958995</v>
      </c>
      <c r="BM8" s="76"/>
      <c r="BN8" s="76"/>
      <c r="BO8" s="76"/>
      <c r="BP8" s="76"/>
      <c r="BQ8" s="76"/>
      <c r="BR8" s="76"/>
      <c r="BS8" s="76">
        <v>1</v>
      </c>
      <c r="BT8" s="75" t="str">
        <f>REPLACE(INDEX(GroupVertices[Group],MATCH(Edges[[#This Row],[Vertex 1]],GroupVertices[Vertex],0)),1,1,"")</f>
        <v>1</v>
      </c>
      <c r="BU8" s="75" t="str">
        <f>REPLACE(INDEX(GroupVertices[Group],MATCH(Edges[[#This Row],[Vertex 2]],GroupVertices[Vertex],0)),1,1,"")</f>
        <v>1</v>
      </c>
      <c r="BV8" s="45"/>
      <c r="BW8" s="46"/>
      <c r="BX8" s="45"/>
      <c r="BY8" s="46"/>
      <c r="BZ8" s="45"/>
      <c r="CA8" s="46"/>
      <c r="CB8" s="45"/>
      <c r="CC8" s="46"/>
      <c r="CD8" s="45"/>
    </row>
    <row r="9" spans="1:82" ht="15">
      <c r="A9" s="61" t="s">
        <v>8009</v>
      </c>
      <c r="B9" s="61" t="s">
        <v>8045</v>
      </c>
      <c r="C9" s="62" t="s">
        <v>8002</v>
      </c>
      <c r="D9" s="63">
        <v>3</v>
      </c>
      <c r="E9" s="64" t="s">
        <v>132</v>
      </c>
      <c r="F9" s="65">
        <v>35</v>
      </c>
      <c r="G9" s="62"/>
      <c r="H9" s="66"/>
      <c r="I9" s="67"/>
      <c r="J9" s="67"/>
      <c r="K9" s="31" t="s">
        <v>65</v>
      </c>
      <c r="L9" s="74">
        <v>9</v>
      </c>
      <c r="M9" s="74"/>
      <c r="N9" s="69"/>
      <c r="O9" s="76" t="s">
        <v>271</v>
      </c>
      <c r="P9" s="78">
        <v>45015.89165509259</v>
      </c>
      <c r="Q9" s="76" t="s">
        <v>8056</v>
      </c>
      <c r="R9" s="76">
        <v>3</v>
      </c>
      <c r="S9" s="76">
        <v>0</v>
      </c>
      <c r="T9" s="76">
        <v>0</v>
      </c>
      <c r="U9" s="76">
        <v>0</v>
      </c>
      <c r="V9" s="76">
        <v>0</v>
      </c>
      <c r="W9" s="76"/>
      <c r="X9" s="76"/>
      <c r="Y9" s="76"/>
      <c r="Z9" s="76" t="s">
        <v>8181</v>
      </c>
      <c r="AA9" s="76"/>
      <c r="AB9" s="76"/>
      <c r="AC9" s="76"/>
      <c r="AD9" s="76"/>
      <c r="AE9" s="76" t="s">
        <v>287</v>
      </c>
      <c r="AF9" s="79" t="str">
        <f>HYPERLINK("https://twitter.com/karidorantes/status/1641551870505123840")</f>
        <v>https://twitter.com/karidorantes/status/1641551870505123840</v>
      </c>
      <c r="AG9" s="78">
        <v>45015.89165509259</v>
      </c>
      <c r="AH9" s="84">
        <v>45015</v>
      </c>
      <c r="AI9" s="80" t="s">
        <v>8198</v>
      </c>
      <c r="AJ9" s="76" t="s">
        <v>270</v>
      </c>
      <c r="AK9" s="76" t="s">
        <v>8272</v>
      </c>
      <c r="AL9" s="76" t="s">
        <v>8301</v>
      </c>
      <c r="AM9" s="76" t="b">
        <v>0</v>
      </c>
      <c r="AN9" s="76"/>
      <c r="AO9" s="76"/>
      <c r="AP9" s="76"/>
      <c r="AQ9" s="76"/>
      <c r="AR9" s="76"/>
      <c r="AS9" s="76"/>
      <c r="AT9" s="76"/>
      <c r="AU9" s="76"/>
      <c r="AV9" s="76"/>
      <c r="AW9" s="76"/>
      <c r="AX9" s="76"/>
      <c r="AY9" s="76"/>
      <c r="AZ9" s="76"/>
      <c r="BA9" s="76"/>
      <c r="BB9" s="76"/>
      <c r="BC9" s="76"/>
      <c r="BD9" s="79" t="str">
        <f>HYPERLINK("https://pbs.twimg.com/profile_images/764203591074668544/HadDrGam_normal.jpg")</f>
        <v>https://pbs.twimg.com/profile_images/764203591074668544/HadDrGam_normal.jpg</v>
      </c>
      <c r="BE9" s="80" t="s">
        <v>8358</v>
      </c>
      <c r="BF9" s="80" t="s">
        <v>8358</v>
      </c>
      <c r="BG9" s="76"/>
      <c r="BH9" s="80" t="s">
        <v>306</v>
      </c>
      <c r="BI9" s="80" t="s">
        <v>306</v>
      </c>
      <c r="BJ9" s="80" t="s">
        <v>8423</v>
      </c>
      <c r="BK9" s="80" t="s">
        <v>8423</v>
      </c>
      <c r="BL9" s="76">
        <v>835958995</v>
      </c>
      <c r="BM9" s="76"/>
      <c r="BN9" s="76"/>
      <c r="BO9" s="76"/>
      <c r="BP9" s="76"/>
      <c r="BQ9" s="76"/>
      <c r="BR9" s="76"/>
      <c r="BS9" s="76">
        <v>1</v>
      </c>
      <c r="BT9" s="75" t="str">
        <f>REPLACE(INDEX(GroupVertices[Group],MATCH(Edges[[#This Row],[Vertex 1]],GroupVertices[Vertex],0)),1,1,"")</f>
        <v>1</v>
      </c>
      <c r="BU9" s="75" t="str">
        <f>REPLACE(INDEX(GroupVertices[Group],MATCH(Edges[[#This Row],[Vertex 2]],GroupVertices[Vertex],0)),1,1,"")</f>
        <v>1</v>
      </c>
      <c r="BV9" s="45">
        <v>0</v>
      </c>
      <c r="BW9" s="46">
        <v>0</v>
      </c>
      <c r="BX9" s="45">
        <v>0</v>
      </c>
      <c r="BY9" s="46">
        <v>0</v>
      </c>
      <c r="BZ9" s="45">
        <v>0</v>
      </c>
      <c r="CA9" s="46">
        <v>0</v>
      </c>
      <c r="CB9" s="45">
        <v>10</v>
      </c>
      <c r="CC9" s="46">
        <v>50</v>
      </c>
      <c r="CD9" s="45">
        <v>20</v>
      </c>
    </row>
    <row r="10" spans="1:82" ht="15">
      <c r="A10" s="61" t="s">
        <v>8010</v>
      </c>
      <c r="B10" s="61" t="s">
        <v>8049</v>
      </c>
      <c r="C10" s="62" t="s">
        <v>8002</v>
      </c>
      <c r="D10" s="63">
        <v>3</v>
      </c>
      <c r="E10" s="64" t="s">
        <v>132</v>
      </c>
      <c r="F10" s="65">
        <v>35</v>
      </c>
      <c r="G10" s="62"/>
      <c r="H10" s="66"/>
      <c r="I10" s="67"/>
      <c r="J10" s="67"/>
      <c r="K10" s="31" t="s">
        <v>65</v>
      </c>
      <c r="L10" s="74">
        <v>10</v>
      </c>
      <c r="M10" s="74"/>
      <c r="N10" s="69"/>
      <c r="O10" s="76" t="s">
        <v>273</v>
      </c>
      <c r="P10" s="78">
        <v>45015.85166666667</v>
      </c>
      <c r="Q10" s="76" t="s">
        <v>8057</v>
      </c>
      <c r="R10" s="76">
        <v>1</v>
      </c>
      <c r="S10" s="76">
        <v>0</v>
      </c>
      <c r="T10" s="76">
        <v>0</v>
      </c>
      <c r="U10" s="76">
        <v>0</v>
      </c>
      <c r="V10" s="76">
        <v>0</v>
      </c>
      <c r="W10" s="76"/>
      <c r="X10" s="76"/>
      <c r="Y10" s="76"/>
      <c r="Z10" s="76" t="s">
        <v>8182</v>
      </c>
      <c r="AA10" s="76"/>
      <c r="AB10" s="76"/>
      <c r="AC10" s="76"/>
      <c r="AD10" s="76"/>
      <c r="AE10" s="76" t="s">
        <v>287</v>
      </c>
      <c r="AF10" s="79" t="str">
        <f>HYPERLINK("https://twitter.com/ferchaber1/status/1641537380938031132")</f>
        <v>https://twitter.com/ferchaber1/status/1641537380938031132</v>
      </c>
      <c r="AG10" s="78">
        <v>45015.85166666667</v>
      </c>
      <c r="AH10" s="84">
        <v>45015</v>
      </c>
      <c r="AI10" s="80" t="s">
        <v>8199</v>
      </c>
      <c r="AJ10" s="76" t="s">
        <v>270</v>
      </c>
      <c r="AK10" s="76" t="s">
        <v>8272</v>
      </c>
      <c r="AL10" s="76" t="s">
        <v>8301</v>
      </c>
      <c r="AM10" s="76" t="b">
        <v>0</v>
      </c>
      <c r="AN10" s="76"/>
      <c r="AO10" s="76"/>
      <c r="AP10" s="76"/>
      <c r="AQ10" s="76"/>
      <c r="AR10" s="76"/>
      <c r="AS10" s="76"/>
      <c r="AT10" s="76"/>
      <c r="AU10" s="76"/>
      <c r="AV10" s="76"/>
      <c r="AW10" s="76"/>
      <c r="AX10" s="76"/>
      <c r="AY10" s="76"/>
      <c r="AZ10" s="76"/>
      <c r="BA10" s="76"/>
      <c r="BB10" s="76"/>
      <c r="BC10" s="76"/>
      <c r="BD10" s="79" t="str">
        <f>HYPERLINK("https://pbs.twimg.com/profile_images/1633224315935027202/5nw7g7Nu_normal.jpg")</f>
        <v>https://pbs.twimg.com/profile_images/1633224315935027202/5nw7g7Nu_normal.jpg</v>
      </c>
      <c r="BE10" s="80" t="s">
        <v>8359</v>
      </c>
      <c r="BF10" s="80" t="s">
        <v>8359</v>
      </c>
      <c r="BG10" s="76"/>
      <c r="BH10" s="80" t="s">
        <v>306</v>
      </c>
      <c r="BI10" s="80" t="s">
        <v>306</v>
      </c>
      <c r="BJ10" s="80" t="s">
        <v>8413</v>
      </c>
      <c r="BK10" s="80" t="s">
        <v>8413</v>
      </c>
      <c r="BL10" s="80" t="s">
        <v>8440</v>
      </c>
      <c r="BM10" s="76"/>
      <c r="BN10" s="76"/>
      <c r="BO10" s="76"/>
      <c r="BP10" s="76"/>
      <c r="BQ10" s="76"/>
      <c r="BR10" s="76"/>
      <c r="BS10" s="76">
        <v>1</v>
      </c>
      <c r="BT10" s="75" t="str">
        <f>REPLACE(INDEX(GroupVertices[Group],MATCH(Edges[[#This Row],[Vertex 1]],GroupVertices[Vertex],0)),1,1,"")</f>
        <v>7</v>
      </c>
      <c r="BU10" s="75" t="str">
        <f>REPLACE(INDEX(GroupVertices[Group],MATCH(Edges[[#This Row],[Vertex 2]],GroupVertices[Vertex],0)),1,1,"")</f>
        <v>1</v>
      </c>
      <c r="BV10" s="45"/>
      <c r="BW10" s="46"/>
      <c r="BX10" s="45"/>
      <c r="BY10" s="46"/>
      <c r="BZ10" s="45"/>
      <c r="CA10" s="46"/>
      <c r="CB10" s="45"/>
      <c r="CC10" s="46"/>
      <c r="CD10" s="45"/>
    </row>
    <row r="11" spans="1:82" ht="15">
      <c r="A11" s="61" t="s">
        <v>8010</v>
      </c>
      <c r="B11" s="61" t="s">
        <v>8042</v>
      </c>
      <c r="C11" s="62" t="s">
        <v>8002</v>
      </c>
      <c r="D11" s="63">
        <v>3</v>
      </c>
      <c r="E11" s="64" t="s">
        <v>132</v>
      </c>
      <c r="F11" s="65">
        <v>35</v>
      </c>
      <c r="G11" s="62"/>
      <c r="H11" s="66"/>
      <c r="I11" s="67"/>
      <c r="J11" s="67"/>
      <c r="K11" s="31" t="s">
        <v>65</v>
      </c>
      <c r="L11" s="74">
        <v>11</v>
      </c>
      <c r="M11" s="74"/>
      <c r="N11" s="69"/>
      <c r="O11" s="76" t="s">
        <v>273</v>
      </c>
      <c r="P11" s="78">
        <v>45015.85166666667</v>
      </c>
      <c r="Q11" s="76" t="s">
        <v>8057</v>
      </c>
      <c r="R11" s="76">
        <v>1</v>
      </c>
      <c r="S11" s="76">
        <v>0</v>
      </c>
      <c r="T11" s="76">
        <v>0</v>
      </c>
      <c r="U11" s="76">
        <v>0</v>
      </c>
      <c r="V11" s="76">
        <v>0</v>
      </c>
      <c r="W11" s="76"/>
      <c r="X11" s="76"/>
      <c r="Y11" s="76"/>
      <c r="Z11" s="76" t="s">
        <v>8182</v>
      </c>
      <c r="AA11" s="76"/>
      <c r="AB11" s="76"/>
      <c r="AC11" s="76"/>
      <c r="AD11" s="76"/>
      <c r="AE11" s="76" t="s">
        <v>287</v>
      </c>
      <c r="AF11" s="79" t="str">
        <f>HYPERLINK("https://twitter.com/ferchaber1/status/1641537380938031132")</f>
        <v>https://twitter.com/ferchaber1/status/1641537380938031132</v>
      </c>
      <c r="AG11" s="78">
        <v>45015.85166666667</v>
      </c>
      <c r="AH11" s="84">
        <v>45015</v>
      </c>
      <c r="AI11" s="80" t="s">
        <v>8199</v>
      </c>
      <c r="AJ11" s="76" t="s">
        <v>270</v>
      </c>
      <c r="AK11" s="76" t="s">
        <v>8272</v>
      </c>
      <c r="AL11" s="76" t="s">
        <v>8301</v>
      </c>
      <c r="AM11" s="76" t="b">
        <v>0</v>
      </c>
      <c r="AN11" s="76"/>
      <c r="AO11" s="76"/>
      <c r="AP11" s="76"/>
      <c r="AQ11" s="76"/>
      <c r="AR11" s="76"/>
      <c r="AS11" s="76"/>
      <c r="AT11" s="76"/>
      <c r="AU11" s="76"/>
      <c r="AV11" s="76"/>
      <c r="AW11" s="76"/>
      <c r="AX11" s="76"/>
      <c r="AY11" s="76"/>
      <c r="AZ11" s="76"/>
      <c r="BA11" s="76"/>
      <c r="BB11" s="76"/>
      <c r="BC11" s="76"/>
      <c r="BD11" s="79" t="str">
        <f>HYPERLINK("https://pbs.twimg.com/profile_images/1633224315935027202/5nw7g7Nu_normal.jpg")</f>
        <v>https://pbs.twimg.com/profile_images/1633224315935027202/5nw7g7Nu_normal.jpg</v>
      </c>
      <c r="BE11" s="80" t="s">
        <v>8359</v>
      </c>
      <c r="BF11" s="80" t="s">
        <v>8359</v>
      </c>
      <c r="BG11" s="76"/>
      <c r="BH11" s="80" t="s">
        <v>306</v>
      </c>
      <c r="BI11" s="80" t="s">
        <v>306</v>
      </c>
      <c r="BJ11" s="80" t="s">
        <v>8413</v>
      </c>
      <c r="BK11" s="80" t="s">
        <v>8413</v>
      </c>
      <c r="BL11" s="80" t="s">
        <v>8440</v>
      </c>
      <c r="BM11" s="76"/>
      <c r="BN11" s="76"/>
      <c r="BO11" s="76"/>
      <c r="BP11" s="76"/>
      <c r="BQ11" s="76"/>
      <c r="BR11" s="76"/>
      <c r="BS11" s="76">
        <v>1</v>
      </c>
      <c r="BT11" s="75" t="str">
        <f>REPLACE(INDEX(GroupVertices[Group],MATCH(Edges[[#This Row],[Vertex 1]],GroupVertices[Vertex],0)),1,1,"")</f>
        <v>7</v>
      </c>
      <c r="BU11" s="75" t="str">
        <f>REPLACE(INDEX(GroupVertices[Group],MATCH(Edges[[#This Row],[Vertex 2]],GroupVertices[Vertex],0)),1,1,"")</f>
        <v>7</v>
      </c>
      <c r="BV11" s="45"/>
      <c r="BW11" s="46"/>
      <c r="BX11" s="45"/>
      <c r="BY11" s="46"/>
      <c r="BZ11" s="45"/>
      <c r="CA11" s="46"/>
      <c r="CB11" s="45"/>
      <c r="CC11" s="46"/>
      <c r="CD11" s="45"/>
    </row>
    <row r="12" spans="1:82" ht="15">
      <c r="A12" s="61" t="s">
        <v>8010</v>
      </c>
      <c r="B12" s="61" t="s">
        <v>8042</v>
      </c>
      <c r="C12" s="62" t="s">
        <v>8002</v>
      </c>
      <c r="D12" s="63">
        <v>3</v>
      </c>
      <c r="E12" s="64" t="s">
        <v>132</v>
      </c>
      <c r="F12" s="65">
        <v>35</v>
      </c>
      <c r="G12" s="62"/>
      <c r="H12" s="66"/>
      <c r="I12" s="67"/>
      <c r="J12" s="67"/>
      <c r="K12" s="31" t="s">
        <v>65</v>
      </c>
      <c r="L12" s="74">
        <v>12</v>
      </c>
      <c r="M12" s="74"/>
      <c r="N12" s="69"/>
      <c r="O12" s="76" t="s">
        <v>271</v>
      </c>
      <c r="P12" s="78">
        <v>45015.85166666667</v>
      </c>
      <c r="Q12" s="76" t="s">
        <v>8057</v>
      </c>
      <c r="R12" s="76">
        <v>1</v>
      </c>
      <c r="S12" s="76">
        <v>0</v>
      </c>
      <c r="T12" s="76">
        <v>0</v>
      </c>
      <c r="U12" s="76">
        <v>0</v>
      </c>
      <c r="V12" s="76">
        <v>0</v>
      </c>
      <c r="W12" s="76"/>
      <c r="X12" s="76"/>
      <c r="Y12" s="76"/>
      <c r="Z12" s="76" t="s">
        <v>8182</v>
      </c>
      <c r="AA12" s="76"/>
      <c r="AB12" s="76"/>
      <c r="AC12" s="76"/>
      <c r="AD12" s="76"/>
      <c r="AE12" s="76" t="s">
        <v>287</v>
      </c>
      <c r="AF12" s="79" t="str">
        <f>HYPERLINK("https://twitter.com/ferchaber1/status/1641537380938031132")</f>
        <v>https://twitter.com/ferchaber1/status/1641537380938031132</v>
      </c>
      <c r="AG12" s="78">
        <v>45015.85166666667</v>
      </c>
      <c r="AH12" s="84">
        <v>45015</v>
      </c>
      <c r="AI12" s="80" t="s">
        <v>8199</v>
      </c>
      <c r="AJ12" s="76" t="s">
        <v>270</v>
      </c>
      <c r="AK12" s="76" t="s">
        <v>8272</v>
      </c>
      <c r="AL12" s="76" t="s">
        <v>8301</v>
      </c>
      <c r="AM12" s="76" t="b">
        <v>0</v>
      </c>
      <c r="AN12" s="76"/>
      <c r="AO12" s="76"/>
      <c r="AP12" s="76"/>
      <c r="AQ12" s="76"/>
      <c r="AR12" s="76"/>
      <c r="AS12" s="76"/>
      <c r="AT12" s="76"/>
      <c r="AU12" s="76"/>
      <c r="AV12" s="76"/>
      <c r="AW12" s="76"/>
      <c r="AX12" s="76"/>
      <c r="AY12" s="76"/>
      <c r="AZ12" s="76"/>
      <c r="BA12" s="76"/>
      <c r="BB12" s="76"/>
      <c r="BC12" s="76"/>
      <c r="BD12" s="79" t="str">
        <f>HYPERLINK("https://pbs.twimg.com/profile_images/1633224315935027202/5nw7g7Nu_normal.jpg")</f>
        <v>https://pbs.twimg.com/profile_images/1633224315935027202/5nw7g7Nu_normal.jpg</v>
      </c>
      <c r="BE12" s="80" t="s">
        <v>8359</v>
      </c>
      <c r="BF12" s="80" t="s">
        <v>8359</v>
      </c>
      <c r="BG12" s="76"/>
      <c r="BH12" s="80" t="s">
        <v>306</v>
      </c>
      <c r="BI12" s="80" t="s">
        <v>306</v>
      </c>
      <c r="BJ12" s="80" t="s">
        <v>8413</v>
      </c>
      <c r="BK12" s="80" t="s">
        <v>8413</v>
      </c>
      <c r="BL12" s="80" t="s">
        <v>8440</v>
      </c>
      <c r="BM12" s="76"/>
      <c r="BN12" s="76"/>
      <c r="BO12" s="76"/>
      <c r="BP12" s="76"/>
      <c r="BQ12" s="76"/>
      <c r="BR12" s="76"/>
      <c r="BS12" s="76">
        <v>1</v>
      </c>
      <c r="BT12" s="75" t="str">
        <f>REPLACE(INDEX(GroupVertices[Group],MATCH(Edges[[#This Row],[Vertex 1]],GroupVertices[Vertex],0)),1,1,"")</f>
        <v>7</v>
      </c>
      <c r="BU12" s="75" t="str">
        <f>REPLACE(INDEX(GroupVertices[Group],MATCH(Edges[[#This Row],[Vertex 2]],GroupVertices[Vertex],0)),1,1,"")</f>
        <v>7</v>
      </c>
      <c r="BV12" s="45">
        <v>0</v>
      </c>
      <c r="BW12" s="46">
        <v>0</v>
      </c>
      <c r="BX12" s="45">
        <v>0</v>
      </c>
      <c r="BY12" s="46">
        <v>0</v>
      </c>
      <c r="BZ12" s="45">
        <v>0</v>
      </c>
      <c r="CA12" s="46">
        <v>0</v>
      </c>
      <c r="CB12" s="45">
        <v>10</v>
      </c>
      <c r="CC12" s="46">
        <v>50</v>
      </c>
      <c r="CD12" s="45">
        <v>20</v>
      </c>
    </row>
    <row r="13" spans="1:82" ht="15">
      <c r="A13" s="61" t="s">
        <v>8011</v>
      </c>
      <c r="B13" s="61" t="s">
        <v>8051</v>
      </c>
      <c r="C13" s="62" t="s">
        <v>8002</v>
      </c>
      <c r="D13" s="63">
        <v>3</v>
      </c>
      <c r="E13" s="64" t="s">
        <v>132</v>
      </c>
      <c r="F13" s="65">
        <v>35</v>
      </c>
      <c r="G13" s="62"/>
      <c r="H13" s="66"/>
      <c r="I13" s="67"/>
      <c r="J13" s="67"/>
      <c r="K13" s="31" t="s">
        <v>65</v>
      </c>
      <c r="L13" s="74">
        <v>13</v>
      </c>
      <c r="M13" s="74"/>
      <c r="N13" s="69"/>
      <c r="O13" s="76" t="s">
        <v>272</v>
      </c>
      <c r="P13" s="78">
        <v>45021.7491087963</v>
      </c>
      <c r="Q13" s="76" t="s">
        <v>8058</v>
      </c>
      <c r="R13" s="76">
        <v>1</v>
      </c>
      <c r="S13" s="76">
        <v>3</v>
      </c>
      <c r="T13" s="76">
        <v>0</v>
      </c>
      <c r="U13" s="76">
        <v>0</v>
      </c>
      <c r="V13" s="76">
        <v>92</v>
      </c>
      <c r="W13" s="76"/>
      <c r="X13" s="79" t="str">
        <f>HYPERLINK("https://latrucker.com.mx/5-razones-para-asistir-a-the-logistics-world-2023/")</f>
        <v>https://latrucker.com.mx/5-razones-para-asistir-a-the-logistics-world-2023/</v>
      </c>
      <c r="Y13" s="76" t="s">
        <v>8174</v>
      </c>
      <c r="Z13" s="76" t="s">
        <v>8183</v>
      </c>
      <c r="AA13" s="76"/>
      <c r="AB13" s="76"/>
      <c r="AC13" s="76"/>
      <c r="AD13" s="76"/>
      <c r="AE13" s="76" t="s">
        <v>287</v>
      </c>
      <c r="AF13" s="79" t="str">
        <f>HYPERLINK("https://twitter.com/trucker_la/status/1643674543133962240")</f>
        <v>https://twitter.com/trucker_la/status/1643674543133962240</v>
      </c>
      <c r="AG13" s="78">
        <v>45021.7491087963</v>
      </c>
      <c r="AH13" s="84">
        <v>45021</v>
      </c>
      <c r="AI13" s="80" t="s">
        <v>8200</v>
      </c>
      <c r="AJ13" s="76" t="s">
        <v>270</v>
      </c>
      <c r="AK13" s="76"/>
      <c r="AL13" s="76" t="s">
        <v>8301</v>
      </c>
      <c r="AM13" s="76" t="b">
        <v>0</v>
      </c>
      <c r="AN13" s="76"/>
      <c r="AO13" s="76"/>
      <c r="AP13" s="76"/>
      <c r="AQ13" s="76"/>
      <c r="AR13" s="76"/>
      <c r="AS13" s="76"/>
      <c r="AT13" s="76"/>
      <c r="AU13" s="76"/>
      <c r="AV13" s="76"/>
      <c r="AW13" s="76"/>
      <c r="AX13" s="76"/>
      <c r="AY13" s="76"/>
      <c r="AZ13" s="76"/>
      <c r="BA13" s="76"/>
      <c r="BB13" s="76"/>
      <c r="BC13" s="76"/>
      <c r="BD13" s="79" t="str">
        <f>HYPERLINK("https://pbs.twimg.com/profile_images/1610309729854656513/Uo8YUsP8_normal.jpg")</f>
        <v>https://pbs.twimg.com/profile_images/1610309729854656513/Uo8YUsP8_normal.jpg</v>
      </c>
      <c r="BE13" s="80" t="s">
        <v>8360</v>
      </c>
      <c r="BF13" s="80" t="s">
        <v>8360</v>
      </c>
      <c r="BG13" s="76"/>
      <c r="BH13" s="80" t="s">
        <v>306</v>
      </c>
      <c r="BI13" s="80" t="s">
        <v>306</v>
      </c>
      <c r="BJ13" s="80" t="s">
        <v>306</v>
      </c>
      <c r="BK13" s="80" t="s">
        <v>8360</v>
      </c>
      <c r="BL13" s="80" t="s">
        <v>8441</v>
      </c>
      <c r="BM13" s="76"/>
      <c r="BN13" s="76"/>
      <c r="BO13" s="76"/>
      <c r="BP13" s="76"/>
      <c r="BQ13" s="76"/>
      <c r="BR13" s="76"/>
      <c r="BS13" s="76">
        <v>1</v>
      </c>
      <c r="BT13" s="75" t="str">
        <f>REPLACE(INDEX(GroupVertices[Group],MATCH(Edges[[#This Row],[Vertex 1]],GroupVertices[Vertex],0)),1,1,"")</f>
        <v>3</v>
      </c>
      <c r="BU13" s="75" t="str">
        <f>REPLACE(INDEX(GroupVertices[Group],MATCH(Edges[[#This Row],[Vertex 2]],GroupVertices[Vertex],0)),1,1,"")</f>
        <v>3</v>
      </c>
      <c r="BV13" s="45"/>
      <c r="BW13" s="46"/>
      <c r="BX13" s="45"/>
      <c r="BY13" s="46"/>
      <c r="BZ13" s="45"/>
      <c r="CA13" s="46"/>
      <c r="CB13" s="45"/>
      <c r="CC13" s="46"/>
      <c r="CD13" s="45"/>
    </row>
    <row r="14" spans="1:82" ht="15">
      <c r="A14" s="61" t="s">
        <v>8011</v>
      </c>
      <c r="B14" s="61" t="s">
        <v>8052</v>
      </c>
      <c r="C14" s="62" t="s">
        <v>8002</v>
      </c>
      <c r="D14" s="63">
        <v>3</v>
      </c>
      <c r="E14" s="64" t="s">
        <v>132</v>
      </c>
      <c r="F14" s="65">
        <v>35</v>
      </c>
      <c r="G14" s="62"/>
      <c r="H14" s="66"/>
      <c r="I14" s="67"/>
      <c r="J14" s="67"/>
      <c r="K14" s="31" t="s">
        <v>65</v>
      </c>
      <c r="L14" s="74">
        <v>14</v>
      </c>
      <c r="M14" s="74"/>
      <c r="N14" s="69"/>
      <c r="O14" s="76" t="s">
        <v>272</v>
      </c>
      <c r="P14" s="78">
        <v>45021.7491087963</v>
      </c>
      <c r="Q14" s="76" t="s">
        <v>8058</v>
      </c>
      <c r="R14" s="76">
        <v>1</v>
      </c>
      <c r="S14" s="76">
        <v>3</v>
      </c>
      <c r="T14" s="76">
        <v>0</v>
      </c>
      <c r="U14" s="76">
        <v>0</v>
      </c>
      <c r="V14" s="76">
        <v>92</v>
      </c>
      <c r="W14" s="76"/>
      <c r="X14" s="79" t="str">
        <f>HYPERLINK("https://latrucker.com.mx/5-razones-para-asistir-a-the-logistics-world-2023/")</f>
        <v>https://latrucker.com.mx/5-razones-para-asistir-a-the-logistics-world-2023/</v>
      </c>
      <c r="Y14" s="76" t="s">
        <v>8174</v>
      </c>
      <c r="Z14" s="76" t="s">
        <v>8183</v>
      </c>
      <c r="AA14" s="76"/>
      <c r="AB14" s="76"/>
      <c r="AC14" s="76"/>
      <c r="AD14" s="76"/>
      <c r="AE14" s="76" t="s">
        <v>287</v>
      </c>
      <c r="AF14" s="79" t="str">
        <f>HYPERLINK("https://twitter.com/trucker_la/status/1643674543133962240")</f>
        <v>https://twitter.com/trucker_la/status/1643674543133962240</v>
      </c>
      <c r="AG14" s="78">
        <v>45021.7491087963</v>
      </c>
      <c r="AH14" s="84">
        <v>45021</v>
      </c>
      <c r="AI14" s="80" t="s">
        <v>8200</v>
      </c>
      <c r="AJ14" s="76" t="s">
        <v>270</v>
      </c>
      <c r="AK14" s="76"/>
      <c r="AL14" s="76" t="s">
        <v>8301</v>
      </c>
      <c r="AM14" s="76" t="b">
        <v>0</v>
      </c>
      <c r="AN14" s="76"/>
      <c r="AO14" s="76"/>
      <c r="AP14" s="76"/>
      <c r="AQ14" s="76"/>
      <c r="AR14" s="76"/>
      <c r="AS14" s="76"/>
      <c r="AT14" s="76"/>
      <c r="AU14" s="76"/>
      <c r="AV14" s="76"/>
      <c r="AW14" s="76"/>
      <c r="AX14" s="76"/>
      <c r="AY14" s="76"/>
      <c r="AZ14" s="76"/>
      <c r="BA14" s="76"/>
      <c r="BB14" s="76"/>
      <c r="BC14" s="76"/>
      <c r="BD14" s="79" t="str">
        <f>HYPERLINK("https://pbs.twimg.com/profile_images/1610309729854656513/Uo8YUsP8_normal.jpg")</f>
        <v>https://pbs.twimg.com/profile_images/1610309729854656513/Uo8YUsP8_normal.jpg</v>
      </c>
      <c r="BE14" s="80" t="s">
        <v>8360</v>
      </c>
      <c r="BF14" s="80" t="s">
        <v>8360</v>
      </c>
      <c r="BG14" s="76"/>
      <c r="BH14" s="80" t="s">
        <v>306</v>
      </c>
      <c r="BI14" s="80" t="s">
        <v>306</v>
      </c>
      <c r="BJ14" s="80" t="s">
        <v>306</v>
      </c>
      <c r="BK14" s="80" t="s">
        <v>8360</v>
      </c>
      <c r="BL14" s="80" t="s">
        <v>8441</v>
      </c>
      <c r="BM14" s="76"/>
      <c r="BN14" s="76"/>
      <c r="BO14" s="76"/>
      <c r="BP14" s="76"/>
      <c r="BQ14" s="76"/>
      <c r="BR14" s="76"/>
      <c r="BS14" s="76">
        <v>1</v>
      </c>
      <c r="BT14" s="75" t="str">
        <f>REPLACE(INDEX(GroupVertices[Group],MATCH(Edges[[#This Row],[Vertex 1]],GroupVertices[Vertex],0)),1,1,"")</f>
        <v>3</v>
      </c>
      <c r="BU14" s="75" t="str">
        <f>REPLACE(INDEX(GroupVertices[Group],MATCH(Edges[[#This Row],[Vertex 2]],GroupVertices[Vertex],0)),1,1,"")</f>
        <v>3</v>
      </c>
      <c r="BV14" s="45">
        <v>0</v>
      </c>
      <c r="BW14" s="46">
        <v>0</v>
      </c>
      <c r="BX14" s="45">
        <v>0</v>
      </c>
      <c r="BY14" s="46">
        <v>0</v>
      </c>
      <c r="BZ14" s="45">
        <v>0</v>
      </c>
      <c r="CA14" s="46">
        <v>0</v>
      </c>
      <c r="CB14" s="45">
        <v>20</v>
      </c>
      <c r="CC14" s="46">
        <v>60.60606060606061</v>
      </c>
      <c r="CD14" s="45">
        <v>33</v>
      </c>
    </row>
    <row r="15" spans="1:82" ht="15">
      <c r="A15" s="61" t="s">
        <v>8012</v>
      </c>
      <c r="B15" s="61" t="s">
        <v>8053</v>
      </c>
      <c r="C15" s="62" t="s">
        <v>8002</v>
      </c>
      <c r="D15" s="63">
        <v>3</v>
      </c>
      <c r="E15" s="64" t="s">
        <v>132</v>
      </c>
      <c r="F15" s="65">
        <v>35</v>
      </c>
      <c r="G15" s="62"/>
      <c r="H15" s="66"/>
      <c r="I15" s="67"/>
      <c r="J15" s="67"/>
      <c r="K15" s="31" t="s">
        <v>65</v>
      </c>
      <c r="L15" s="74">
        <v>15</v>
      </c>
      <c r="M15" s="74"/>
      <c r="N15" s="69"/>
      <c r="O15" s="76" t="s">
        <v>275</v>
      </c>
      <c r="P15" s="78">
        <v>45016.22318287037</v>
      </c>
      <c r="Q15" s="76" t="s">
        <v>8059</v>
      </c>
      <c r="R15" s="76">
        <v>0</v>
      </c>
      <c r="S15" s="76">
        <v>0</v>
      </c>
      <c r="T15" s="76">
        <v>0</v>
      </c>
      <c r="U15" s="76">
        <v>0</v>
      </c>
      <c r="V15" s="76">
        <v>1</v>
      </c>
      <c r="W15" s="76"/>
      <c r="X15" s="76"/>
      <c r="Y15" s="76"/>
      <c r="Z15" s="76" t="s">
        <v>8184</v>
      </c>
      <c r="AA15" s="76"/>
      <c r="AB15" s="76"/>
      <c r="AC15" s="76"/>
      <c r="AD15" s="76"/>
      <c r="AE15" s="76" t="s">
        <v>290</v>
      </c>
      <c r="AF15" s="79" t="str">
        <f>HYPERLINK("https://twitter.com/guadalupex05/status/1641672014527070208")</f>
        <v>https://twitter.com/guadalupex05/status/1641672014527070208</v>
      </c>
      <c r="AG15" s="78">
        <v>45016.22318287037</v>
      </c>
      <c r="AH15" s="84">
        <v>45016</v>
      </c>
      <c r="AI15" s="80" t="s">
        <v>302</v>
      </c>
      <c r="AJ15" s="76" t="s">
        <v>270</v>
      </c>
      <c r="AK15" s="76"/>
      <c r="AL15" s="76"/>
      <c r="AM15" s="76" t="b">
        <v>0</v>
      </c>
      <c r="AN15" s="76"/>
      <c r="AO15" s="76"/>
      <c r="AP15" s="76"/>
      <c r="AQ15" s="76"/>
      <c r="AR15" s="76"/>
      <c r="AS15" s="76"/>
      <c r="AT15" s="76"/>
      <c r="AU15" s="76"/>
      <c r="AV15" s="76"/>
      <c r="AW15" s="76"/>
      <c r="AX15" s="76"/>
      <c r="AY15" s="76"/>
      <c r="AZ15" s="76"/>
      <c r="BA15" s="76"/>
      <c r="BB15" s="76"/>
      <c r="BC15" s="76"/>
      <c r="BD15" s="79" t="str">
        <f>HYPERLINK("https://pbs.twimg.com/profile_images/1215036884293840896/pTAHSwPS_normal.jpg")</f>
        <v>https://pbs.twimg.com/profile_images/1215036884293840896/pTAHSwPS_normal.jpg</v>
      </c>
      <c r="BE15" s="80" t="s">
        <v>8361</v>
      </c>
      <c r="BF15" s="80" t="s">
        <v>8375</v>
      </c>
      <c r="BG15" s="80" t="s">
        <v>8437</v>
      </c>
      <c r="BH15" s="80" t="s">
        <v>8375</v>
      </c>
      <c r="BI15" s="80" t="s">
        <v>306</v>
      </c>
      <c r="BJ15" s="80" t="s">
        <v>306</v>
      </c>
      <c r="BK15" s="80" t="s">
        <v>8375</v>
      </c>
      <c r="BL15" s="76">
        <v>2739710038</v>
      </c>
      <c r="BM15" s="76"/>
      <c r="BN15" s="76"/>
      <c r="BO15" s="76"/>
      <c r="BP15" s="76"/>
      <c r="BQ15" s="76"/>
      <c r="BR15" s="76"/>
      <c r="BS15" s="76">
        <v>1</v>
      </c>
      <c r="BT15" s="75" t="str">
        <f>REPLACE(INDEX(GroupVertices[Group],MATCH(Edges[[#This Row],[Vertex 1]],GroupVertices[Vertex],0)),1,1,"")</f>
        <v>4</v>
      </c>
      <c r="BU15" s="75" t="str">
        <f>REPLACE(INDEX(GroupVertices[Group],MATCH(Edges[[#This Row],[Vertex 2]],GroupVertices[Vertex],0)),1,1,"")</f>
        <v>4</v>
      </c>
      <c r="BV15" s="45"/>
      <c r="BW15" s="46"/>
      <c r="BX15" s="45"/>
      <c r="BY15" s="46"/>
      <c r="BZ15" s="45"/>
      <c r="CA15" s="46"/>
      <c r="CB15" s="45"/>
      <c r="CC15" s="46"/>
      <c r="CD15" s="45"/>
    </row>
    <row r="16" spans="1:82" ht="15">
      <c r="A16" s="61" t="s">
        <v>8012</v>
      </c>
      <c r="B16" s="61" t="s">
        <v>8049</v>
      </c>
      <c r="C16" s="62" t="s">
        <v>8002</v>
      </c>
      <c r="D16" s="63">
        <v>3</v>
      </c>
      <c r="E16" s="64" t="s">
        <v>132</v>
      </c>
      <c r="F16" s="65">
        <v>35</v>
      </c>
      <c r="G16" s="62"/>
      <c r="H16" s="66"/>
      <c r="I16" s="67"/>
      <c r="J16" s="67"/>
      <c r="K16" s="31" t="s">
        <v>65</v>
      </c>
      <c r="L16" s="74">
        <v>16</v>
      </c>
      <c r="M16" s="74"/>
      <c r="N16" s="69"/>
      <c r="O16" s="76" t="s">
        <v>275</v>
      </c>
      <c r="P16" s="78">
        <v>45016.22318287037</v>
      </c>
      <c r="Q16" s="76" t="s">
        <v>8059</v>
      </c>
      <c r="R16" s="76">
        <v>0</v>
      </c>
      <c r="S16" s="76">
        <v>0</v>
      </c>
      <c r="T16" s="76">
        <v>0</v>
      </c>
      <c r="U16" s="76">
        <v>0</v>
      </c>
      <c r="V16" s="76">
        <v>1</v>
      </c>
      <c r="W16" s="76"/>
      <c r="X16" s="76"/>
      <c r="Y16" s="76"/>
      <c r="Z16" s="76" t="s">
        <v>8184</v>
      </c>
      <c r="AA16" s="76"/>
      <c r="AB16" s="76"/>
      <c r="AC16" s="76"/>
      <c r="AD16" s="76"/>
      <c r="AE16" s="76" t="s">
        <v>290</v>
      </c>
      <c r="AF16" s="79" t="str">
        <f>HYPERLINK("https://twitter.com/guadalupex05/status/1641672014527070208")</f>
        <v>https://twitter.com/guadalupex05/status/1641672014527070208</v>
      </c>
      <c r="AG16" s="78">
        <v>45016.22318287037</v>
      </c>
      <c r="AH16" s="84">
        <v>45016</v>
      </c>
      <c r="AI16" s="80" t="s">
        <v>302</v>
      </c>
      <c r="AJ16" s="76" t="s">
        <v>270</v>
      </c>
      <c r="AK16" s="76"/>
      <c r="AL16" s="76"/>
      <c r="AM16" s="76" t="b">
        <v>0</v>
      </c>
      <c r="AN16" s="76"/>
      <c r="AO16" s="76"/>
      <c r="AP16" s="76"/>
      <c r="AQ16" s="76"/>
      <c r="AR16" s="76"/>
      <c r="AS16" s="76"/>
      <c r="AT16" s="76"/>
      <c r="AU16" s="76"/>
      <c r="AV16" s="76"/>
      <c r="AW16" s="76"/>
      <c r="AX16" s="76"/>
      <c r="AY16" s="76"/>
      <c r="AZ16" s="76"/>
      <c r="BA16" s="76"/>
      <c r="BB16" s="76"/>
      <c r="BC16" s="76"/>
      <c r="BD16" s="79" t="str">
        <f>HYPERLINK("https://pbs.twimg.com/profile_images/1215036884293840896/pTAHSwPS_normal.jpg")</f>
        <v>https://pbs.twimg.com/profile_images/1215036884293840896/pTAHSwPS_normal.jpg</v>
      </c>
      <c r="BE16" s="80" t="s">
        <v>8361</v>
      </c>
      <c r="BF16" s="80" t="s">
        <v>8375</v>
      </c>
      <c r="BG16" s="80" t="s">
        <v>8437</v>
      </c>
      <c r="BH16" s="80" t="s">
        <v>8375</v>
      </c>
      <c r="BI16" s="80" t="s">
        <v>306</v>
      </c>
      <c r="BJ16" s="80" t="s">
        <v>306</v>
      </c>
      <c r="BK16" s="80" t="s">
        <v>8375</v>
      </c>
      <c r="BL16" s="76">
        <v>2739710038</v>
      </c>
      <c r="BM16" s="76"/>
      <c r="BN16" s="76"/>
      <c r="BO16" s="76"/>
      <c r="BP16" s="76"/>
      <c r="BQ16" s="76"/>
      <c r="BR16" s="76"/>
      <c r="BS16" s="76">
        <v>1</v>
      </c>
      <c r="BT16" s="75" t="str">
        <f>REPLACE(INDEX(GroupVertices[Group],MATCH(Edges[[#This Row],[Vertex 1]],GroupVertices[Vertex],0)),1,1,"")</f>
        <v>4</v>
      </c>
      <c r="BU16" s="75" t="str">
        <f>REPLACE(INDEX(GroupVertices[Group],MATCH(Edges[[#This Row],[Vertex 2]],GroupVertices[Vertex],0)),1,1,"")</f>
        <v>1</v>
      </c>
      <c r="BV16" s="45"/>
      <c r="BW16" s="46"/>
      <c r="BX16" s="45"/>
      <c r="BY16" s="46"/>
      <c r="BZ16" s="45"/>
      <c r="CA16" s="46"/>
      <c r="CB16" s="45"/>
      <c r="CC16" s="46"/>
      <c r="CD16" s="45"/>
    </row>
    <row r="17" spans="1:82" ht="15">
      <c r="A17" s="61" t="s">
        <v>8012</v>
      </c>
      <c r="B17" s="61" t="s">
        <v>8019</v>
      </c>
      <c r="C17" s="62" t="s">
        <v>8002</v>
      </c>
      <c r="D17" s="63">
        <v>3</v>
      </c>
      <c r="E17" s="64" t="s">
        <v>132</v>
      </c>
      <c r="F17" s="65">
        <v>35</v>
      </c>
      <c r="G17" s="62"/>
      <c r="H17" s="66"/>
      <c r="I17" s="67"/>
      <c r="J17" s="67"/>
      <c r="K17" s="31" t="s">
        <v>65</v>
      </c>
      <c r="L17" s="74">
        <v>17</v>
      </c>
      <c r="M17" s="74"/>
      <c r="N17" s="69"/>
      <c r="O17" s="76" t="s">
        <v>275</v>
      </c>
      <c r="P17" s="78">
        <v>45016.22318287037</v>
      </c>
      <c r="Q17" s="76" t="s">
        <v>8059</v>
      </c>
      <c r="R17" s="76">
        <v>0</v>
      </c>
      <c r="S17" s="76">
        <v>0</v>
      </c>
      <c r="T17" s="76">
        <v>0</v>
      </c>
      <c r="U17" s="76">
        <v>0</v>
      </c>
      <c r="V17" s="76">
        <v>1</v>
      </c>
      <c r="W17" s="76"/>
      <c r="X17" s="76"/>
      <c r="Y17" s="76"/>
      <c r="Z17" s="76" t="s">
        <v>8184</v>
      </c>
      <c r="AA17" s="76"/>
      <c r="AB17" s="76"/>
      <c r="AC17" s="76"/>
      <c r="AD17" s="76"/>
      <c r="AE17" s="76" t="s">
        <v>290</v>
      </c>
      <c r="AF17" s="79" t="str">
        <f>HYPERLINK("https://twitter.com/guadalupex05/status/1641672014527070208")</f>
        <v>https://twitter.com/guadalupex05/status/1641672014527070208</v>
      </c>
      <c r="AG17" s="78">
        <v>45016.22318287037</v>
      </c>
      <c r="AH17" s="84">
        <v>45016</v>
      </c>
      <c r="AI17" s="80" t="s">
        <v>302</v>
      </c>
      <c r="AJ17" s="76" t="s">
        <v>270</v>
      </c>
      <c r="AK17" s="76"/>
      <c r="AL17" s="76"/>
      <c r="AM17" s="76" t="b">
        <v>0</v>
      </c>
      <c r="AN17" s="76"/>
      <c r="AO17" s="76"/>
      <c r="AP17" s="76"/>
      <c r="AQ17" s="76"/>
      <c r="AR17" s="76"/>
      <c r="AS17" s="76"/>
      <c r="AT17" s="76"/>
      <c r="AU17" s="76"/>
      <c r="AV17" s="76"/>
      <c r="AW17" s="76"/>
      <c r="AX17" s="76"/>
      <c r="AY17" s="76"/>
      <c r="AZ17" s="76"/>
      <c r="BA17" s="76"/>
      <c r="BB17" s="76"/>
      <c r="BC17" s="76"/>
      <c r="BD17" s="79" t="str">
        <f>HYPERLINK("https://pbs.twimg.com/profile_images/1215036884293840896/pTAHSwPS_normal.jpg")</f>
        <v>https://pbs.twimg.com/profile_images/1215036884293840896/pTAHSwPS_normal.jpg</v>
      </c>
      <c r="BE17" s="80" t="s">
        <v>8361</v>
      </c>
      <c r="BF17" s="80" t="s">
        <v>8375</v>
      </c>
      <c r="BG17" s="80" t="s">
        <v>8437</v>
      </c>
      <c r="BH17" s="80" t="s">
        <v>8375</v>
      </c>
      <c r="BI17" s="80" t="s">
        <v>306</v>
      </c>
      <c r="BJ17" s="80" t="s">
        <v>306</v>
      </c>
      <c r="BK17" s="80" t="s">
        <v>8375</v>
      </c>
      <c r="BL17" s="76">
        <v>2739710038</v>
      </c>
      <c r="BM17" s="76"/>
      <c r="BN17" s="76"/>
      <c r="BO17" s="76"/>
      <c r="BP17" s="76"/>
      <c r="BQ17" s="76"/>
      <c r="BR17" s="76"/>
      <c r="BS17" s="76">
        <v>1</v>
      </c>
      <c r="BT17" s="75" t="str">
        <f>REPLACE(INDEX(GroupVertices[Group],MATCH(Edges[[#This Row],[Vertex 1]],GroupVertices[Vertex],0)),1,1,"")</f>
        <v>4</v>
      </c>
      <c r="BU17" s="75" t="str">
        <f>REPLACE(INDEX(GroupVertices[Group],MATCH(Edges[[#This Row],[Vertex 2]],GroupVertices[Vertex],0)),1,1,"")</f>
        <v>4</v>
      </c>
      <c r="BV17" s="45"/>
      <c r="BW17" s="46"/>
      <c r="BX17" s="45"/>
      <c r="BY17" s="46"/>
      <c r="BZ17" s="45"/>
      <c r="CA17" s="46"/>
      <c r="CB17" s="45"/>
      <c r="CC17" s="46"/>
      <c r="CD17" s="45"/>
    </row>
    <row r="18" spans="1:82" ht="15">
      <c r="A18" s="61" t="s">
        <v>8012</v>
      </c>
      <c r="B18" s="61" t="s">
        <v>8019</v>
      </c>
      <c r="C18" s="62" t="s">
        <v>8002</v>
      </c>
      <c r="D18" s="63">
        <v>3</v>
      </c>
      <c r="E18" s="64" t="s">
        <v>132</v>
      </c>
      <c r="F18" s="65">
        <v>35</v>
      </c>
      <c r="G18" s="62"/>
      <c r="H18" s="66"/>
      <c r="I18" s="67"/>
      <c r="J18" s="67"/>
      <c r="K18" s="31" t="s">
        <v>65</v>
      </c>
      <c r="L18" s="74">
        <v>18</v>
      </c>
      <c r="M18" s="74"/>
      <c r="N18" s="69"/>
      <c r="O18" s="76" t="s">
        <v>274</v>
      </c>
      <c r="P18" s="78">
        <v>45016.22318287037</v>
      </c>
      <c r="Q18" s="76" t="s">
        <v>8059</v>
      </c>
      <c r="R18" s="76">
        <v>0</v>
      </c>
      <c r="S18" s="76">
        <v>0</v>
      </c>
      <c r="T18" s="76">
        <v>0</v>
      </c>
      <c r="U18" s="76">
        <v>0</v>
      </c>
      <c r="V18" s="76">
        <v>1</v>
      </c>
      <c r="W18" s="76"/>
      <c r="X18" s="76"/>
      <c r="Y18" s="76"/>
      <c r="Z18" s="76" t="s">
        <v>8184</v>
      </c>
      <c r="AA18" s="76"/>
      <c r="AB18" s="76"/>
      <c r="AC18" s="76"/>
      <c r="AD18" s="76"/>
      <c r="AE18" s="76" t="s">
        <v>290</v>
      </c>
      <c r="AF18" s="79" t="str">
        <f>HYPERLINK("https://twitter.com/guadalupex05/status/1641672014527070208")</f>
        <v>https://twitter.com/guadalupex05/status/1641672014527070208</v>
      </c>
      <c r="AG18" s="78">
        <v>45016.22318287037</v>
      </c>
      <c r="AH18" s="84">
        <v>45016</v>
      </c>
      <c r="AI18" s="80" t="s">
        <v>302</v>
      </c>
      <c r="AJ18" s="76" t="s">
        <v>270</v>
      </c>
      <c r="AK18" s="76"/>
      <c r="AL18" s="76"/>
      <c r="AM18" s="76" t="b">
        <v>0</v>
      </c>
      <c r="AN18" s="76"/>
      <c r="AO18" s="76"/>
      <c r="AP18" s="76"/>
      <c r="AQ18" s="76"/>
      <c r="AR18" s="76"/>
      <c r="AS18" s="76"/>
      <c r="AT18" s="76"/>
      <c r="AU18" s="76"/>
      <c r="AV18" s="76"/>
      <c r="AW18" s="76"/>
      <c r="AX18" s="76"/>
      <c r="AY18" s="76"/>
      <c r="AZ18" s="76"/>
      <c r="BA18" s="76"/>
      <c r="BB18" s="76"/>
      <c r="BC18" s="76"/>
      <c r="BD18" s="79" t="str">
        <f>HYPERLINK("https://pbs.twimg.com/profile_images/1215036884293840896/pTAHSwPS_normal.jpg")</f>
        <v>https://pbs.twimg.com/profile_images/1215036884293840896/pTAHSwPS_normal.jpg</v>
      </c>
      <c r="BE18" s="80" t="s">
        <v>8361</v>
      </c>
      <c r="BF18" s="80" t="s">
        <v>8375</v>
      </c>
      <c r="BG18" s="80" t="s">
        <v>8437</v>
      </c>
      <c r="BH18" s="80" t="s">
        <v>8375</v>
      </c>
      <c r="BI18" s="80" t="s">
        <v>306</v>
      </c>
      <c r="BJ18" s="80" t="s">
        <v>306</v>
      </c>
      <c r="BK18" s="80" t="s">
        <v>8375</v>
      </c>
      <c r="BL18" s="76">
        <v>2739710038</v>
      </c>
      <c r="BM18" s="76"/>
      <c r="BN18" s="76"/>
      <c r="BO18" s="76"/>
      <c r="BP18" s="76"/>
      <c r="BQ18" s="76"/>
      <c r="BR18" s="76"/>
      <c r="BS18" s="76">
        <v>1</v>
      </c>
      <c r="BT18" s="75" t="str">
        <f>REPLACE(INDEX(GroupVertices[Group],MATCH(Edges[[#This Row],[Vertex 1]],GroupVertices[Vertex],0)),1,1,"")</f>
        <v>4</v>
      </c>
      <c r="BU18" s="75" t="str">
        <f>REPLACE(INDEX(GroupVertices[Group],MATCH(Edges[[#This Row],[Vertex 2]],GroupVertices[Vertex],0)),1,1,"")</f>
        <v>4</v>
      </c>
      <c r="BV18" s="45">
        <v>0</v>
      </c>
      <c r="BW18" s="46">
        <v>0</v>
      </c>
      <c r="BX18" s="45">
        <v>0</v>
      </c>
      <c r="BY18" s="46">
        <v>0</v>
      </c>
      <c r="BZ18" s="45">
        <v>0</v>
      </c>
      <c r="CA18" s="46">
        <v>0</v>
      </c>
      <c r="CB18" s="45">
        <v>3</v>
      </c>
      <c r="CC18" s="46">
        <v>100</v>
      </c>
      <c r="CD18" s="45">
        <v>3</v>
      </c>
    </row>
    <row r="19" spans="1:82" ht="15">
      <c r="A19" s="61" t="s">
        <v>8012</v>
      </c>
      <c r="B19" s="61" t="s">
        <v>8049</v>
      </c>
      <c r="C19" s="62" t="s">
        <v>8002</v>
      </c>
      <c r="D19" s="63">
        <v>3</v>
      </c>
      <c r="E19" s="64" t="s">
        <v>132</v>
      </c>
      <c r="F19" s="65">
        <v>35</v>
      </c>
      <c r="G19" s="62"/>
      <c r="H19" s="66"/>
      <c r="I19" s="67"/>
      <c r="J19" s="67"/>
      <c r="K19" s="31" t="s">
        <v>65</v>
      </c>
      <c r="L19" s="74">
        <v>19</v>
      </c>
      <c r="M19" s="74"/>
      <c r="N19" s="69"/>
      <c r="O19" s="76" t="s">
        <v>273</v>
      </c>
      <c r="P19" s="78">
        <v>45016.21540509259</v>
      </c>
      <c r="Q19" s="76" t="s">
        <v>8060</v>
      </c>
      <c r="R19" s="76">
        <v>3</v>
      </c>
      <c r="S19" s="76">
        <v>0</v>
      </c>
      <c r="T19" s="76">
        <v>0</v>
      </c>
      <c r="U19" s="76">
        <v>0</v>
      </c>
      <c r="V19" s="76">
        <v>0</v>
      </c>
      <c r="W19" s="76"/>
      <c r="X19" s="76"/>
      <c r="Y19" s="76"/>
      <c r="Z19" s="76" t="s">
        <v>8185</v>
      </c>
      <c r="AA19" s="76"/>
      <c r="AB19" s="76"/>
      <c r="AC19" s="76"/>
      <c r="AD19" s="76"/>
      <c r="AE19" s="76" t="s">
        <v>287</v>
      </c>
      <c r="AF19" s="79" t="str">
        <f>HYPERLINK("https://twitter.com/guadalupex05/status/1641669193022988289")</f>
        <v>https://twitter.com/guadalupex05/status/1641669193022988289</v>
      </c>
      <c r="AG19" s="78">
        <v>45016.21540509259</v>
      </c>
      <c r="AH19" s="84">
        <v>45016</v>
      </c>
      <c r="AI19" s="80" t="s">
        <v>8201</v>
      </c>
      <c r="AJ19" s="76" t="s">
        <v>270</v>
      </c>
      <c r="AK19" s="76" t="s">
        <v>8272</v>
      </c>
      <c r="AL19" s="76" t="s">
        <v>8301</v>
      </c>
      <c r="AM19" s="76" t="b">
        <v>0</v>
      </c>
      <c r="AN19" s="76"/>
      <c r="AO19" s="76"/>
      <c r="AP19" s="76"/>
      <c r="AQ19" s="76"/>
      <c r="AR19" s="76"/>
      <c r="AS19" s="76"/>
      <c r="AT19" s="76"/>
      <c r="AU19" s="76"/>
      <c r="AV19" s="76"/>
      <c r="AW19" s="76"/>
      <c r="AX19" s="76"/>
      <c r="AY19" s="76"/>
      <c r="AZ19" s="76"/>
      <c r="BA19" s="76"/>
      <c r="BB19" s="76"/>
      <c r="BC19" s="76"/>
      <c r="BD19" s="79" t="str">
        <f>HYPERLINK("https://pbs.twimg.com/profile_images/1215036884293840896/pTAHSwPS_normal.jpg")</f>
        <v>https://pbs.twimg.com/profile_images/1215036884293840896/pTAHSwPS_normal.jpg</v>
      </c>
      <c r="BE19" s="80" t="s">
        <v>8362</v>
      </c>
      <c r="BF19" s="80" t="s">
        <v>8362</v>
      </c>
      <c r="BG19" s="76"/>
      <c r="BH19" s="80" t="s">
        <v>306</v>
      </c>
      <c r="BI19" s="80" t="s">
        <v>306</v>
      </c>
      <c r="BJ19" s="80" t="s">
        <v>8375</v>
      </c>
      <c r="BK19" s="80" t="s">
        <v>8375</v>
      </c>
      <c r="BL19" s="76">
        <v>2739710038</v>
      </c>
      <c r="BM19" s="76"/>
      <c r="BN19" s="76"/>
      <c r="BO19" s="76"/>
      <c r="BP19" s="76"/>
      <c r="BQ19" s="76"/>
      <c r="BR19" s="76"/>
      <c r="BS19" s="76">
        <v>1</v>
      </c>
      <c r="BT19" s="75" t="str">
        <f>REPLACE(INDEX(GroupVertices[Group],MATCH(Edges[[#This Row],[Vertex 1]],GroupVertices[Vertex],0)),1,1,"")</f>
        <v>4</v>
      </c>
      <c r="BU19" s="75" t="str">
        <f>REPLACE(INDEX(GroupVertices[Group],MATCH(Edges[[#This Row],[Vertex 2]],GroupVertices[Vertex],0)),1,1,"")</f>
        <v>1</v>
      </c>
      <c r="BV19" s="45"/>
      <c r="BW19" s="46"/>
      <c r="BX19" s="45"/>
      <c r="BY19" s="46"/>
      <c r="BZ19" s="45"/>
      <c r="CA19" s="46"/>
      <c r="CB19" s="45"/>
      <c r="CC19" s="46"/>
      <c r="CD19" s="45"/>
    </row>
    <row r="20" spans="1:82" ht="15">
      <c r="A20" s="61" t="s">
        <v>8012</v>
      </c>
      <c r="B20" s="61" t="s">
        <v>8019</v>
      </c>
      <c r="C20" s="62" t="s">
        <v>8002</v>
      </c>
      <c r="D20" s="63">
        <v>3</v>
      </c>
      <c r="E20" s="64" t="s">
        <v>132</v>
      </c>
      <c r="F20" s="65">
        <v>35</v>
      </c>
      <c r="G20" s="62"/>
      <c r="H20" s="66"/>
      <c r="I20" s="67"/>
      <c r="J20" s="67"/>
      <c r="K20" s="31" t="s">
        <v>65</v>
      </c>
      <c r="L20" s="74">
        <v>20</v>
      </c>
      <c r="M20" s="74"/>
      <c r="N20" s="69"/>
      <c r="O20" s="76" t="s">
        <v>273</v>
      </c>
      <c r="P20" s="78">
        <v>45016.21540509259</v>
      </c>
      <c r="Q20" s="76" t="s">
        <v>8060</v>
      </c>
      <c r="R20" s="76">
        <v>3</v>
      </c>
      <c r="S20" s="76">
        <v>0</v>
      </c>
      <c r="T20" s="76">
        <v>0</v>
      </c>
      <c r="U20" s="76">
        <v>0</v>
      </c>
      <c r="V20" s="76">
        <v>0</v>
      </c>
      <c r="W20" s="76"/>
      <c r="X20" s="76"/>
      <c r="Y20" s="76"/>
      <c r="Z20" s="76" t="s">
        <v>8185</v>
      </c>
      <c r="AA20" s="76"/>
      <c r="AB20" s="76"/>
      <c r="AC20" s="76"/>
      <c r="AD20" s="76"/>
      <c r="AE20" s="76" t="s">
        <v>287</v>
      </c>
      <c r="AF20" s="79" t="str">
        <f>HYPERLINK("https://twitter.com/guadalupex05/status/1641669193022988289")</f>
        <v>https://twitter.com/guadalupex05/status/1641669193022988289</v>
      </c>
      <c r="AG20" s="78">
        <v>45016.21540509259</v>
      </c>
      <c r="AH20" s="84">
        <v>45016</v>
      </c>
      <c r="AI20" s="80" t="s">
        <v>8201</v>
      </c>
      <c r="AJ20" s="76" t="s">
        <v>270</v>
      </c>
      <c r="AK20" s="76" t="s">
        <v>8272</v>
      </c>
      <c r="AL20" s="76" t="s">
        <v>8301</v>
      </c>
      <c r="AM20" s="76" t="b">
        <v>0</v>
      </c>
      <c r="AN20" s="76"/>
      <c r="AO20" s="76"/>
      <c r="AP20" s="76"/>
      <c r="AQ20" s="76"/>
      <c r="AR20" s="76"/>
      <c r="AS20" s="76"/>
      <c r="AT20" s="76"/>
      <c r="AU20" s="76"/>
      <c r="AV20" s="76"/>
      <c r="AW20" s="76"/>
      <c r="AX20" s="76"/>
      <c r="AY20" s="76"/>
      <c r="AZ20" s="76"/>
      <c r="BA20" s="76"/>
      <c r="BB20" s="76"/>
      <c r="BC20" s="76"/>
      <c r="BD20" s="79" t="str">
        <f>HYPERLINK("https://pbs.twimg.com/profile_images/1215036884293840896/pTAHSwPS_normal.jpg")</f>
        <v>https://pbs.twimg.com/profile_images/1215036884293840896/pTAHSwPS_normal.jpg</v>
      </c>
      <c r="BE20" s="80" t="s">
        <v>8362</v>
      </c>
      <c r="BF20" s="80" t="s">
        <v>8362</v>
      </c>
      <c r="BG20" s="76"/>
      <c r="BH20" s="80" t="s">
        <v>306</v>
      </c>
      <c r="BI20" s="80" t="s">
        <v>306</v>
      </c>
      <c r="BJ20" s="80" t="s">
        <v>8375</v>
      </c>
      <c r="BK20" s="80" t="s">
        <v>8375</v>
      </c>
      <c r="BL20" s="76">
        <v>2739710038</v>
      </c>
      <c r="BM20" s="76"/>
      <c r="BN20" s="76"/>
      <c r="BO20" s="76"/>
      <c r="BP20" s="76"/>
      <c r="BQ20" s="76"/>
      <c r="BR20" s="76"/>
      <c r="BS20" s="76">
        <v>1</v>
      </c>
      <c r="BT20" s="75" t="str">
        <f>REPLACE(INDEX(GroupVertices[Group],MATCH(Edges[[#This Row],[Vertex 1]],GroupVertices[Vertex],0)),1,1,"")</f>
        <v>4</v>
      </c>
      <c r="BU20" s="75" t="str">
        <f>REPLACE(INDEX(GroupVertices[Group],MATCH(Edges[[#This Row],[Vertex 2]],GroupVertices[Vertex],0)),1,1,"")</f>
        <v>4</v>
      </c>
      <c r="BV20" s="45"/>
      <c r="BW20" s="46"/>
      <c r="BX20" s="45"/>
      <c r="BY20" s="46"/>
      <c r="BZ20" s="45"/>
      <c r="CA20" s="46"/>
      <c r="CB20" s="45"/>
      <c r="CC20" s="46"/>
      <c r="CD20" s="45"/>
    </row>
    <row r="21" spans="1:82" ht="15">
      <c r="A21" s="61" t="s">
        <v>8012</v>
      </c>
      <c r="B21" s="61" t="s">
        <v>8019</v>
      </c>
      <c r="C21" s="62" t="s">
        <v>8002</v>
      </c>
      <c r="D21" s="63">
        <v>3</v>
      </c>
      <c r="E21" s="64" t="s">
        <v>132</v>
      </c>
      <c r="F21" s="65">
        <v>35</v>
      </c>
      <c r="G21" s="62"/>
      <c r="H21" s="66"/>
      <c r="I21" s="67"/>
      <c r="J21" s="67"/>
      <c r="K21" s="31" t="s">
        <v>65</v>
      </c>
      <c r="L21" s="74">
        <v>21</v>
      </c>
      <c r="M21" s="74"/>
      <c r="N21" s="69"/>
      <c r="O21" s="76" t="s">
        <v>271</v>
      </c>
      <c r="P21" s="78">
        <v>45016.21540509259</v>
      </c>
      <c r="Q21" s="76" t="s">
        <v>8060</v>
      </c>
      <c r="R21" s="76">
        <v>3</v>
      </c>
      <c r="S21" s="76">
        <v>0</v>
      </c>
      <c r="T21" s="76">
        <v>0</v>
      </c>
      <c r="U21" s="76">
        <v>0</v>
      </c>
      <c r="V21" s="76">
        <v>0</v>
      </c>
      <c r="W21" s="76"/>
      <c r="X21" s="76"/>
      <c r="Y21" s="76"/>
      <c r="Z21" s="76" t="s">
        <v>8185</v>
      </c>
      <c r="AA21" s="76"/>
      <c r="AB21" s="76"/>
      <c r="AC21" s="76"/>
      <c r="AD21" s="76"/>
      <c r="AE21" s="76" t="s">
        <v>287</v>
      </c>
      <c r="AF21" s="79" t="str">
        <f>HYPERLINK("https://twitter.com/guadalupex05/status/1641669193022988289")</f>
        <v>https://twitter.com/guadalupex05/status/1641669193022988289</v>
      </c>
      <c r="AG21" s="78">
        <v>45016.21540509259</v>
      </c>
      <c r="AH21" s="84">
        <v>45016</v>
      </c>
      <c r="AI21" s="80" t="s">
        <v>8201</v>
      </c>
      <c r="AJ21" s="76" t="s">
        <v>270</v>
      </c>
      <c r="AK21" s="76" t="s">
        <v>8272</v>
      </c>
      <c r="AL21" s="76" t="s">
        <v>8301</v>
      </c>
      <c r="AM21" s="76" t="b">
        <v>0</v>
      </c>
      <c r="AN21" s="76"/>
      <c r="AO21" s="76"/>
      <c r="AP21" s="76"/>
      <c r="AQ21" s="76"/>
      <c r="AR21" s="76"/>
      <c r="AS21" s="76"/>
      <c r="AT21" s="76"/>
      <c r="AU21" s="76"/>
      <c r="AV21" s="76"/>
      <c r="AW21" s="76"/>
      <c r="AX21" s="76"/>
      <c r="AY21" s="76"/>
      <c r="AZ21" s="76"/>
      <c r="BA21" s="76"/>
      <c r="BB21" s="76"/>
      <c r="BC21" s="76"/>
      <c r="BD21" s="79" t="str">
        <f>HYPERLINK("https://pbs.twimg.com/profile_images/1215036884293840896/pTAHSwPS_normal.jpg")</f>
        <v>https://pbs.twimg.com/profile_images/1215036884293840896/pTAHSwPS_normal.jpg</v>
      </c>
      <c r="BE21" s="80" t="s">
        <v>8362</v>
      </c>
      <c r="BF21" s="80" t="s">
        <v>8362</v>
      </c>
      <c r="BG21" s="76"/>
      <c r="BH21" s="80" t="s">
        <v>306</v>
      </c>
      <c r="BI21" s="80" t="s">
        <v>306</v>
      </c>
      <c r="BJ21" s="80" t="s">
        <v>8375</v>
      </c>
      <c r="BK21" s="80" t="s">
        <v>8375</v>
      </c>
      <c r="BL21" s="76">
        <v>2739710038</v>
      </c>
      <c r="BM21" s="76"/>
      <c r="BN21" s="76"/>
      <c r="BO21" s="76"/>
      <c r="BP21" s="76"/>
      <c r="BQ21" s="76"/>
      <c r="BR21" s="76"/>
      <c r="BS21" s="76">
        <v>1</v>
      </c>
      <c r="BT21" s="75" t="str">
        <f>REPLACE(INDEX(GroupVertices[Group],MATCH(Edges[[#This Row],[Vertex 1]],GroupVertices[Vertex],0)),1,1,"")</f>
        <v>4</v>
      </c>
      <c r="BU21" s="75" t="str">
        <f>REPLACE(INDEX(GroupVertices[Group],MATCH(Edges[[#This Row],[Vertex 2]],GroupVertices[Vertex],0)),1,1,"")</f>
        <v>4</v>
      </c>
      <c r="BV21" s="45">
        <v>0</v>
      </c>
      <c r="BW21" s="46">
        <v>0</v>
      </c>
      <c r="BX21" s="45">
        <v>0</v>
      </c>
      <c r="BY21" s="46">
        <v>0</v>
      </c>
      <c r="BZ21" s="45">
        <v>0</v>
      </c>
      <c r="CA21" s="46">
        <v>0</v>
      </c>
      <c r="CB21" s="45">
        <v>10</v>
      </c>
      <c r="CC21" s="46">
        <v>50</v>
      </c>
      <c r="CD21" s="45">
        <v>20</v>
      </c>
    </row>
    <row r="22" spans="1:82" ht="15">
      <c r="A22" s="61" t="s">
        <v>8013</v>
      </c>
      <c r="B22" s="61" t="s">
        <v>8028</v>
      </c>
      <c r="C22" s="62" t="s">
        <v>8002</v>
      </c>
      <c r="D22" s="63">
        <v>3</v>
      </c>
      <c r="E22" s="64" t="s">
        <v>132</v>
      </c>
      <c r="F22" s="65">
        <v>35</v>
      </c>
      <c r="G22" s="62"/>
      <c r="H22" s="66"/>
      <c r="I22" s="67"/>
      <c r="J22" s="67"/>
      <c r="K22" s="31" t="s">
        <v>65</v>
      </c>
      <c r="L22" s="74">
        <v>22</v>
      </c>
      <c r="M22" s="74"/>
      <c r="N22" s="69"/>
      <c r="O22" s="76" t="s">
        <v>273</v>
      </c>
      <c r="P22" s="78">
        <v>45016.007569444446</v>
      </c>
      <c r="Q22" s="76" t="s">
        <v>8061</v>
      </c>
      <c r="R22" s="76">
        <v>4</v>
      </c>
      <c r="S22" s="76">
        <v>0</v>
      </c>
      <c r="T22" s="76">
        <v>0</v>
      </c>
      <c r="U22" s="76">
        <v>0</v>
      </c>
      <c r="V22" s="76">
        <v>0</v>
      </c>
      <c r="W22" s="76"/>
      <c r="X22" s="76"/>
      <c r="Y22" s="76"/>
      <c r="Z22" s="76" t="s">
        <v>8028</v>
      </c>
      <c r="AA22" s="76"/>
      <c r="AB22" s="76"/>
      <c r="AC22" s="76"/>
      <c r="AD22" s="76"/>
      <c r="AE22" s="76" t="s">
        <v>287</v>
      </c>
      <c r="AF22" s="79" t="str">
        <f>HYPERLINK("https://twitter.com/blanchetglo/status/1641593879831928832")</f>
        <v>https://twitter.com/blanchetglo/status/1641593879831928832</v>
      </c>
      <c r="AG22" s="78">
        <v>45016.007569444446</v>
      </c>
      <c r="AH22" s="84">
        <v>45016</v>
      </c>
      <c r="AI22" s="80" t="s">
        <v>8202</v>
      </c>
      <c r="AJ22" s="76" t="s">
        <v>270</v>
      </c>
      <c r="AK22" s="76" t="s">
        <v>8273</v>
      </c>
      <c r="AL22" s="76"/>
      <c r="AM22" s="76" t="b">
        <v>0</v>
      </c>
      <c r="AN22" s="76"/>
      <c r="AO22" s="76"/>
      <c r="AP22" s="76"/>
      <c r="AQ22" s="76"/>
      <c r="AR22" s="76"/>
      <c r="AS22" s="76"/>
      <c r="AT22" s="76"/>
      <c r="AU22" s="76"/>
      <c r="AV22" s="76"/>
      <c r="AW22" s="76"/>
      <c r="AX22" s="76"/>
      <c r="AY22" s="76"/>
      <c r="AZ22" s="76"/>
      <c r="BA22" s="76"/>
      <c r="BB22" s="76"/>
      <c r="BC22" s="76"/>
      <c r="BD22" s="79" t="str">
        <f>HYPERLINK("https://pbs.twimg.com/profile_images/1426129117087477768/gB322fhj_normal.jpg")</f>
        <v>https://pbs.twimg.com/profile_images/1426129117087477768/gB322fhj_normal.jpg</v>
      </c>
      <c r="BE22" s="80" t="s">
        <v>8363</v>
      </c>
      <c r="BF22" s="80" t="s">
        <v>8363</v>
      </c>
      <c r="BG22" s="76"/>
      <c r="BH22" s="80" t="s">
        <v>306</v>
      </c>
      <c r="BI22" s="80" t="s">
        <v>306</v>
      </c>
      <c r="BJ22" s="80" t="s">
        <v>8414</v>
      </c>
      <c r="BK22" s="80" t="s">
        <v>8414</v>
      </c>
      <c r="BL22" s="80" t="s">
        <v>8442</v>
      </c>
      <c r="BM22" s="76"/>
      <c r="BN22" s="76"/>
      <c r="BO22" s="76"/>
      <c r="BP22" s="76"/>
      <c r="BQ22" s="76"/>
      <c r="BR22" s="76"/>
      <c r="BS22" s="76">
        <v>1</v>
      </c>
      <c r="BT22" s="75" t="str">
        <f>REPLACE(INDEX(GroupVertices[Group],MATCH(Edges[[#This Row],[Vertex 1]],GroupVertices[Vertex],0)),1,1,"")</f>
        <v>2</v>
      </c>
      <c r="BU22" s="75" t="str">
        <f>REPLACE(INDEX(GroupVertices[Group],MATCH(Edges[[#This Row],[Vertex 2]],GroupVertices[Vertex],0)),1,1,"")</f>
        <v>2</v>
      </c>
      <c r="BV22" s="45"/>
      <c r="BW22" s="46"/>
      <c r="BX22" s="45"/>
      <c r="BY22" s="46"/>
      <c r="BZ22" s="45"/>
      <c r="CA22" s="46"/>
      <c r="CB22" s="45"/>
      <c r="CC22" s="46"/>
      <c r="CD22" s="45"/>
    </row>
    <row r="23" spans="1:82" ht="15">
      <c r="A23" s="61" t="s">
        <v>8013</v>
      </c>
      <c r="B23" s="61" t="s">
        <v>8028</v>
      </c>
      <c r="C23" s="62" t="s">
        <v>8002</v>
      </c>
      <c r="D23" s="63">
        <v>3</v>
      </c>
      <c r="E23" s="64" t="s">
        <v>132</v>
      </c>
      <c r="F23" s="65">
        <v>35</v>
      </c>
      <c r="G23" s="62"/>
      <c r="H23" s="66"/>
      <c r="I23" s="67"/>
      <c r="J23" s="67"/>
      <c r="K23" s="31" t="s">
        <v>65</v>
      </c>
      <c r="L23" s="74">
        <v>23</v>
      </c>
      <c r="M23" s="74"/>
      <c r="N23" s="69"/>
      <c r="O23" s="76" t="s">
        <v>271</v>
      </c>
      <c r="P23" s="78">
        <v>45016.007569444446</v>
      </c>
      <c r="Q23" s="76" t="s">
        <v>8061</v>
      </c>
      <c r="R23" s="76">
        <v>4</v>
      </c>
      <c r="S23" s="76">
        <v>0</v>
      </c>
      <c r="T23" s="76">
        <v>0</v>
      </c>
      <c r="U23" s="76">
        <v>0</v>
      </c>
      <c r="V23" s="76">
        <v>0</v>
      </c>
      <c r="W23" s="76"/>
      <c r="X23" s="76"/>
      <c r="Y23" s="76"/>
      <c r="Z23" s="76" t="s">
        <v>8028</v>
      </c>
      <c r="AA23" s="76"/>
      <c r="AB23" s="76"/>
      <c r="AC23" s="76"/>
      <c r="AD23" s="76"/>
      <c r="AE23" s="76" t="s">
        <v>287</v>
      </c>
      <c r="AF23" s="79" t="str">
        <f>HYPERLINK("https://twitter.com/blanchetglo/status/1641593879831928832")</f>
        <v>https://twitter.com/blanchetglo/status/1641593879831928832</v>
      </c>
      <c r="AG23" s="78">
        <v>45016.007569444446</v>
      </c>
      <c r="AH23" s="84">
        <v>45016</v>
      </c>
      <c r="AI23" s="80" t="s">
        <v>8202</v>
      </c>
      <c r="AJ23" s="76" t="s">
        <v>270</v>
      </c>
      <c r="AK23" s="76" t="s">
        <v>8273</v>
      </c>
      <c r="AL23" s="76"/>
      <c r="AM23" s="76" t="b">
        <v>0</v>
      </c>
      <c r="AN23" s="76"/>
      <c r="AO23" s="76"/>
      <c r="AP23" s="76"/>
      <c r="AQ23" s="76"/>
      <c r="AR23" s="76"/>
      <c r="AS23" s="76"/>
      <c r="AT23" s="76"/>
      <c r="AU23" s="76"/>
      <c r="AV23" s="76"/>
      <c r="AW23" s="76"/>
      <c r="AX23" s="76"/>
      <c r="AY23" s="76"/>
      <c r="AZ23" s="76"/>
      <c r="BA23" s="76"/>
      <c r="BB23" s="76"/>
      <c r="BC23" s="76"/>
      <c r="BD23" s="79" t="str">
        <f>HYPERLINK("https://pbs.twimg.com/profile_images/1426129117087477768/gB322fhj_normal.jpg")</f>
        <v>https://pbs.twimg.com/profile_images/1426129117087477768/gB322fhj_normal.jpg</v>
      </c>
      <c r="BE23" s="80" t="s">
        <v>8363</v>
      </c>
      <c r="BF23" s="80" t="s">
        <v>8363</v>
      </c>
      <c r="BG23" s="76"/>
      <c r="BH23" s="80" t="s">
        <v>306</v>
      </c>
      <c r="BI23" s="80" t="s">
        <v>306</v>
      </c>
      <c r="BJ23" s="80" t="s">
        <v>8414</v>
      </c>
      <c r="BK23" s="80" t="s">
        <v>8414</v>
      </c>
      <c r="BL23" s="80" t="s">
        <v>8442</v>
      </c>
      <c r="BM23" s="76"/>
      <c r="BN23" s="76"/>
      <c r="BO23" s="76"/>
      <c r="BP23" s="76"/>
      <c r="BQ23" s="76"/>
      <c r="BR23" s="76"/>
      <c r="BS23" s="76">
        <v>1</v>
      </c>
      <c r="BT23" s="75" t="str">
        <f>REPLACE(INDEX(GroupVertices[Group],MATCH(Edges[[#This Row],[Vertex 1]],GroupVertices[Vertex],0)),1,1,"")</f>
        <v>2</v>
      </c>
      <c r="BU23" s="75" t="str">
        <f>REPLACE(INDEX(GroupVertices[Group],MATCH(Edges[[#This Row],[Vertex 2]],GroupVertices[Vertex],0)),1,1,"")</f>
        <v>2</v>
      </c>
      <c r="BV23" s="45">
        <v>0</v>
      </c>
      <c r="BW23" s="46">
        <v>0</v>
      </c>
      <c r="BX23" s="45">
        <v>0</v>
      </c>
      <c r="BY23" s="46">
        <v>0</v>
      </c>
      <c r="BZ23" s="45">
        <v>0</v>
      </c>
      <c r="CA23" s="46">
        <v>0</v>
      </c>
      <c r="CB23" s="45">
        <v>11</v>
      </c>
      <c r="CC23" s="46">
        <v>55</v>
      </c>
      <c r="CD23" s="45">
        <v>20</v>
      </c>
    </row>
    <row r="24" spans="1:82" ht="15">
      <c r="A24" s="61" t="s">
        <v>8014</v>
      </c>
      <c r="B24" s="61" t="s">
        <v>8049</v>
      </c>
      <c r="C24" s="62" t="s">
        <v>8002</v>
      </c>
      <c r="D24" s="63">
        <v>3</v>
      </c>
      <c r="E24" s="64" t="s">
        <v>132</v>
      </c>
      <c r="F24" s="65">
        <v>35</v>
      </c>
      <c r="G24" s="62"/>
      <c r="H24" s="66"/>
      <c r="I24" s="67"/>
      <c r="J24" s="67"/>
      <c r="K24" s="31" t="s">
        <v>65</v>
      </c>
      <c r="L24" s="74">
        <v>24</v>
      </c>
      <c r="M24" s="74"/>
      <c r="N24" s="69"/>
      <c r="O24" s="76" t="s">
        <v>272</v>
      </c>
      <c r="P24" s="78">
        <v>45020.628842592596</v>
      </c>
      <c r="Q24" s="76" t="s">
        <v>8062</v>
      </c>
      <c r="R24" s="76">
        <v>0</v>
      </c>
      <c r="S24" s="76">
        <v>1</v>
      </c>
      <c r="T24" s="76">
        <v>0</v>
      </c>
      <c r="U24" s="76">
        <v>0</v>
      </c>
      <c r="V24" s="76">
        <v>11</v>
      </c>
      <c r="W24" s="80" t="s">
        <v>8121</v>
      </c>
      <c r="X24" s="79" t="str">
        <f>HYPERLINK("https://www.tecnipesa.com/blog/246-demostracion-de-un-arco-rfid-en-real-en-logistic-mexico?utm_source=twitter&amp;utm_medium=social&amp;utm_content=2&amp;utm_campaign=LogisticSummitMexico_04042023")</f>
        <v>https://www.tecnipesa.com/blog/246-demostracion-de-un-arco-rfid-en-real-en-logistic-mexico?utm_source=twitter&amp;utm_medium=social&amp;utm_content=2&amp;utm_campaign=LogisticSummitMexico_04042023</v>
      </c>
      <c r="Y24" s="76" t="s">
        <v>8175</v>
      </c>
      <c r="Z24" s="76" t="s">
        <v>8049</v>
      </c>
      <c r="AA24" s="76"/>
      <c r="AB24" s="76"/>
      <c r="AC24" s="76"/>
      <c r="AD24" s="76"/>
      <c r="AE24" s="76" t="s">
        <v>287</v>
      </c>
      <c r="AF24" s="79" t="str">
        <f>HYPERLINK("https://twitter.com/tecnipesa_id/status/1643268569856090113")</f>
        <v>https://twitter.com/tecnipesa_id/status/1643268569856090113</v>
      </c>
      <c r="AG24" s="78">
        <v>45020.628842592596</v>
      </c>
      <c r="AH24" s="84">
        <v>45020</v>
      </c>
      <c r="AI24" s="80" t="s">
        <v>8203</v>
      </c>
      <c r="AJ24" s="76" t="s">
        <v>270</v>
      </c>
      <c r="AK24" s="76" t="s">
        <v>8274</v>
      </c>
      <c r="AL24" s="76" t="s">
        <v>8301</v>
      </c>
      <c r="AM24" s="76" t="b">
        <v>0</v>
      </c>
      <c r="AN24" s="76"/>
      <c r="AO24" s="76"/>
      <c r="AP24" s="76"/>
      <c r="AQ24" s="76"/>
      <c r="AR24" s="76"/>
      <c r="AS24" s="76"/>
      <c r="AT24" s="76"/>
      <c r="AU24" s="76"/>
      <c r="AV24" s="76"/>
      <c r="AW24" s="76"/>
      <c r="AX24" s="76"/>
      <c r="AY24" s="76"/>
      <c r="AZ24" s="76"/>
      <c r="BA24" s="76"/>
      <c r="BB24" s="76"/>
      <c r="BC24" s="76"/>
      <c r="BD24" s="79" t="str">
        <f>HYPERLINK("https://pbs.twimg.com/profile_images/1628659101617074181/_P4BlLFw_normal.jpg")</f>
        <v>https://pbs.twimg.com/profile_images/1628659101617074181/_P4BlLFw_normal.jpg</v>
      </c>
      <c r="BE24" s="80" t="s">
        <v>8364</v>
      </c>
      <c r="BF24" s="80" t="s">
        <v>8364</v>
      </c>
      <c r="BG24" s="76"/>
      <c r="BH24" s="80" t="s">
        <v>306</v>
      </c>
      <c r="BI24" s="80" t="s">
        <v>306</v>
      </c>
      <c r="BJ24" s="80" t="s">
        <v>306</v>
      </c>
      <c r="BK24" s="80" t="s">
        <v>8364</v>
      </c>
      <c r="BL24" s="76">
        <v>491221184</v>
      </c>
      <c r="BM24" s="76"/>
      <c r="BN24" s="76"/>
      <c r="BO24" s="76"/>
      <c r="BP24" s="76"/>
      <c r="BQ24" s="76"/>
      <c r="BR24" s="76"/>
      <c r="BS24" s="76">
        <v>1</v>
      </c>
      <c r="BT24" s="75" t="str">
        <f>REPLACE(INDEX(GroupVertices[Group],MATCH(Edges[[#This Row],[Vertex 1]],GroupVertices[Vertex],0)),1,1,"")</f>
        <v>1</v>
      </c>
      <c r="BU24" s="75" t="str">
        <f>REPLACE(INDEX(GroupVertices[Group],MATCH(Edges[[#This Row],[Vertex 2]],GroupVertices[Vertex],0)),1,1,"")</f>
        <v>1</v>
      </c>
      <c r="BV24" s="45">
        <v>0</v>
      </c>
      <c r="BW24" s="46">
        <v>0</v>
      </c>
      <c r="BX24" s="45">
        <v>0</v>
      </c>
      <c r="BY24" s="46">
        <v>0</v>
      </c>
      <c r="BZ24" s="45">
        <v>0</v>
      </c>
      <c r="CA24" s="46">
        <v>0</v>
      </c>
      <c r="CB24" s="45">
        <v>23</v>
      </c>
      <c r="CC24" s="46">
        <v>60.526315789473685</v>
      </c>
      <c r="CD24" s="45">
        <v>38</v>
      </c>
    </row>
    <row r="25" spans="1:82" ht="15">
      <c r="A25" s="61" t="s">
        <v>8015</v>
      </c>
      <c r="B25" s="61" t="s">
        <v>8049</v>
      </c>
      <c r="C25" s="62" t="s">
        <v>8002</v>
      </c>
      <c r="D25" s="63">
        <v>3</v>
      </c>
      <c r="E25" s="64" t="s">
        <v>132</v>
      </c>
      <c r="F25" s="65">
        <v>35</v>
      </c>
      <c r="G25" s="62"/>
      <c r="H25" s="66"/>
      <c r="I25" s="67"/>
      <c r="J25" s="67"/>
      <c r="K25" s="31" t="s">
        <v>65</v>
      </c>
      <c r="L25" s="74">
        <v>25</v>
      </c>
      <c r="M25" s="74"/>
      <c r="N25" s="69"/>
      <c r="O25" s="76" t="s">
        <v>272</v>
      </c>
      <c r="P25" s="78">
        <v>45015.749606481484</v>
      </c>
      <c r="Q25" s="76" t="s">
        <v>8063</v>
      </c>
      <c r="R25" s="76">
        <v>0</v>
      </c>
      <c r="S25" s="76">
        <v>0</v>
      </c>
      <c r="T25" s="76">
        <v>0</v>
      </c>
      <c r="U25" s="76">
        <v>0</v>
      </c>
      <c r="V25" s="76">
        <v>23</v>
      </c>
      <c r="W25" s="76"/>
      <c r="X25" s="76" t="s">
        <v>8136</v>
      </c>
      <c r="Y25" s="76" t="s">
        <v>8176</v>
      </c>
      <c r="Z25" s="76" t="s">
        <v>8049</v>
      </c>
      <c r="AA25" s="76"/>
      <c r="AB25" s="76" t="s">
        <v>8189</v>
      </c>
      <c r="AC25" s="76" t="s">
        <v>284</v>
      </c>
      <c r="AD25" s="76"/>
      <c r="AE25" s="76" t="s">
        <v>287</v>
      </c>
      <c r="AF25" s="79" t="str">
        <f>HYPERLINK("https://twitter.com/aolm_mx/status/1641500395296940034")</f>
        <v>https://twitter.com/aolm_mx/status/1641500395296940034</v>
      </c>
      <c r="AG25" s="78">
        <v>45015.749606481484</v>
      </c>
      <c r="AH25" s="84">
        <v>45015</v>
      </c>
      <c r="AI25" s="80" t="s">
        <v>8204</v>
      </c>
      <c r="AJ25" s="76" t="s">
        <v>270</v>
      </c>
      <c r="AK25" s="76"/>
      <c r="AL25" s="76" t="s">
        <v>8300</v>
      </c>
      <c r="AM25" s="76" t="b">
        <v>0</v>
      </c>
      <c r="AN25" s="76"/>
      <c r="AO25" s="76"/>
      <c r="AP25" s="76"/>
      <c r="AQ25" s="76"/>
      <c r="AR25" s="76"/>
      <c r="AS25" s="76"/>
      <c r="AT25" s="76"/>
      <c r="AU25" s="76"/>
      <c r="AV25" s="76"/>
      <c r="AW25" s="76" t="s">
        <v>8312</v>
      </c>
      <c r="AX25" s="76"/>
      <c r="AY25" s="76" t="s">
        <v>8354</v>
      </c>
      <c r="AZ25" s="76" t="s">
        <v>305</v>
      </c>
      <c r="BA25" s="76"/>
      <c r="BB25" s="76"/>
      <c r="BC25" s="76"/>
      <c r="BD25" s="79" t="str">
        <f>HYPERLINK("https://pbs.twimg.com/media/FsfH2J-WYAcauX8.jpg")</f>
        <v>https://pbs.twimg.com/media/FsfH2J-WYAcauX8.jpg</v>
      </c>
      <c r="BE25" s="80" t="s">
        <v>8365</v>
      </c>
      <c r="BF25" s="80" t="s">
        <v>8365</v>
      </c>
      <c r="BG25" s="76"/>
      <c r="BH25" s="80" t="s">
        <v>306</v>
      </c>
      <c r="BI25" s="80" t="s">
        <v>306</v>
      </c>
      <c r="BJ25" s="80" t="s">
        <v>306</v>
      </c>
      <c r="BK25" s="80" t="s">
        <v>8365</v>
      </c>
      <c r="BL25" s="80" t="s">
        <v>8443</v>
      </c>
      <c r="BM25" s="76"/>
      <c r="BN25" s="76"/>
      <c r="BO25" s="76"/>
      <c r="BP25" s="76"/>
      <c r="BQ25" s="76"/>
      <c r="BR25" s="76"/>
      <c r="BS25" s="76">
        <v>1</v>
      </c>
      <c r="BT25" s="75" t="str">
        <f>REPLACE(INDEX(GroupVertices[Group],MATCH(Edges[[#This Row],[Vertex 1]],GroupVertices[Vertex],0)),1,1,"")</f>
        <v>1</v>
      </c>
      <c r="BU25" s="75" t="str">
        <f>REPLACE(INDEX(GroupVertices[Group],MATCH(Edges[[#This Row],[Vertex 2]],GroupVertices[Vertex],0)),1,1,"")</f>
        <v>1</v>
      </c>
      <c r="BV25" s="45">
        <v>0</v>
      </c>
      <c r="BW25" s="46">
        <v>0</v>
      </c>
      <c r="BX25" s="45">
        <v>0</v>
      </c>
      <c r="BY25" s="46">
        <v>0</v>
      </c>
      <c r="BZ25" s="45">
        <v>0</v>
      </c>
      <c r="CA25" s="46">
        <v>0</v>
      </c>
      <c r="CB25" s="45">
        <v>22</v>
      </c>
      <c r="CC25" s="46">
        <v>62.857142857142854</v>
      </c>
      <c r="CD25" s="45">
        <v>35</v>
      </c>
    </row>
    <row r="26" spans="1:82" ht="15">
      <c r="A26" s="61" t="s">
        <v>266</v>
      </c>
      <c r="B26" s="61" t="s">
        <v>8035</v>
      </c>
      <c r="C26" s="62" t="s">
        <v>8004</v>
      </c>
      <c r="D26" s="63">
        <v>10</v>
      </c>
      <c r="E26" s="64" t="s">
        <v>132</v>
      </c>
      <c r="F26" s="65">
        <v>12</v>
      </c>
      <c r="G26" s="62"/>
      <c r="H26" s="66"/>
      <c r="I26" s="67"/>
      <c r="J26" s="67"/>
      <c r="K26" s="31" t="s">
        <v>65</v>
      </c>
      <c r="L26" s="74">
        <v>26</v>
      </c>
      <c r="M26" s="74"/>
      <c r="N26" s="69"/>
      <c r="O26" s="76" t="s">
        <v>273</v>
      </c>
      <c r="P26" s="78">
        <v>45018.99254629629</v>
      </c>
      <c r="Q26" s="76" t="s">
        <v>8064</v>
      </c>
      <c r="R26" s="76">
        <v>1</v>
      </c>
      <c r="S26" s="76">
        <v>0</v>
      </c>
      <c r="T26" s="76">
        <v>0</v>
      </c>
      <c r="U26" s="76">
        <v>0</v>
      </c>
      <c r="V26" s="76">
        <v>0</v>
      </c>
      <c r="W26" s="80" t="s">
        <v>8122</v>
      </c>
      <c r="X26" s="76"/>
      <c r="Y26" s="76"/>
      <c r="Z26" s="76" t="s">
        <v>8035</v>
      </c>
      <c r="AA26" s="76"/>
      <c r="AB26" s="76"/>
      <c r="AC26" s="76"/>
      <c r="AD26" s="76"/>
      <c r="AE26" s="76" t="s">
        <v>287</v>
      </c>
      <c r="AF26" s="79" t="str">
        <f>HYPERLINK("https://twitter.com/daya1angel/status/1642675598748266496")</f>
        <v>https://twitter.com/daya1angel/status/1642675598748266496</v>
      </c>
      <c r="AG26" s="78">
        <v>45018.99254629629</v>
      </c>
      <c r="AH26" s="84">
        <v>45018</v>
      </c>
      <c r="AI26" s="80" t="s">
        <v>8205</v>
      </c>
      <c r="AJ26" s="76" t="s">
        <v>270</v>
      </c>
      <c r="AK26" s="76" t="s">
        <v>8275</v>
      </c>
      <c r="AL26" s="76"/>
      <c r="AM26" s="76" t="b">
        <v>0</v>
      </c>
      <c r="AN26" s="76"/>
      <c r="AO26" s="76"/>
      <c r="AP26" s="76"/>
      <c r="AQ26" s="76"/>
      <c r="AR26" s="76"/>
      <c r="AS26" s="76"/>
      <c r="AT26" s="76"/>
      <c r="AU26" s="76"/>
      <c r="AV26" s="76"/>
      <c r="AW26" s="76"/>
      <c r="AX26" s="76"/>
      <c r="AY26" s="76"/>
      <c r="AZ26" s="76"/>
      <c r="BA26" s="76"/>
      <c r="BB26" s="76"/>
      <c r="BC26" s="76"/>
      <c r="BD26" s="79" t="str">
        <f>HYPERLINK("https://pbs.twimg.com/profile_images/875829647790964737/mJLoGN7N_normal.jpg")</f>
        <v>https://pbs.twimg.com/profile_images/875829647790964737/mJLoGN7N_normal.jpg</v>
      </c>
      <c r="BE26" s="80" t="s">
        <v>8366</v>
      </c>
      <c r="BF26" s="80" t="s">
        <v>8366</v>
      </c>
      <c r="BG26" s="76"/>
      <c r="BH26" s="80" t="s">
        <v>306</v>
      </c>
      <c r="BI26" s="80" t="s">
        <v>306</v>
      </c>
      <c r="BJ26" s="80" t="s">
        <v>8396</v>
      </c>
      <c r="BK26" s="80" t="s">
        <v>8396</v>
      </c>
      <c r="BL26" s="76">
        <v>865662805</v>
      </c>
      <c r="BM26" s="76"/>
      <c r="BN26" s="76"/>
      <c r="BO26" s="76"/>
      <c r="BP26" s="76"/>
      <c r="BQ26" s="76"/>
      <c r="BR26" s="76"/>
      <c r="BS26" s="76">
        <v>4</v>
      </c>
      <c r="BT26" s="75" t="str">
        <f>REPLACE(INDEX(GroupVertices[Group],MATCH(Edges[[#This Row],[Vertex 1]],GroupVertices[Vertex],0)),1,1,"")</f>
        <v>5</v>
      </c>
      <c r="BU26" s="75" t="str">
        <f>REPLACE(INDEX(GroupVertices[Group],MATCH(Edges[[#This Row],[Vertex 2]],GroupVertices[Vertex],0)),1,1,"")</f>
        <v>5</v>
      </c>
      <c r="BV26" s="45"/>
      <c r="BW26" s="46"/>
      <c r="BX26" s="45"/>
      <c r="BY26" s="46"/>
      <c r="BZ26" s="45"/>
      <c r="CA26" s="46"/>
      <c r="CB26" s="45"/>
      <c r="CC26" s="46"/>
      <c r="CD26" s="45"/>
    </row>
    <row r="27" spans="1:82" ht="15">
      <c r="A27" s="61" t="s">
        <v>266</v>
      </c>
      <c r="B27" s="61" t="s">
        <v>8035</v>
      </c>
      <c r="C27" s="62" t="s">
        <v>8004</v>
      </c>
      <c r="D27" s="63">
        <v>10</v>
      </c>
      <c r="E27" s="64" t="s">
        <v>132</v>
      </c>
      <c r="F27" s="65">
        <v>12</v>
      </c>
      <c r="G27" s="62"/>
      <c r="H27" s="66"/>
      <c r="I27" s="67"/>
      <c r="J27" s="67"/>
      <c r="K27" s="31" t="s">
        <v>65</v>
      </c>
      <c r="L27" s="74">
        <v>27</v>
      </c>
      <c r="M27" s="74"/>
      <c r="N27" s="69"/>
      <c r="O27" s="76" t="s">
        <v>271</v>
      </c>
      <c r="P27" s="78">
        <v>45018.99254629629</v>
      </c>
      <c r="Q27" s="76" t="s">
        <v>8064</v>
      </c>
      <c r="R27" s="76">
        <v>1</v>
      </c>
      <c r="S27" s="76">
        <v>0</v>
      </c>
      <c r="T27" s="76">
        <v>0</v>
      </c>
      <c r="U27" s="76">
        <v>0</v>
      </c>
      <c r="V27" s="76">
        <v>0</v>
      </c>
      <c r="W27" s="80" t="s">
        <v>8122</v>
      </c>
      <c r="X27" s="76"/>
      <c r="Y27" s="76"/>
      <c r="Z27" s="76" t="s">
        <v>8035</v>
      </c>
      <c r="AA27" s="76"/>
      <c r="AB27" s="76"/>
      <c r="AC27" s="76"/>
      <c r="AD27" s="76"/>
      <c r="AE27" s="76" t="s">
        <v>287</v>
      </c>
      <c r="AF27" s="79" t="str">
        <f>HYPERLINK("https://twitter.com/daya1angel/status/1642675598748266496")</f>
        <v>https://twitter.com/daya1angel/status/1642675598748266496</v>
      </c>
      <c r="AG27" s="78">
        <v>45018.99254629629</v>
      </c>
      <c r="AH27" s="84">
        <v>45018</v>
      </c>
      <c r="AI27" s="80" t="s">
        <v>8205</v>
      </c>
      <c r="AJ27" s="76" t="s">
        <v>270</v>
      </c>
      <c r="AK27" s="76" t="s">
        <v>8275</v>
      </c>
      <c r="AL27" s="76"/>
      <c r="AM27" s="76" t="b">
        <v>0</v>
      </c>
      <c r="AN27" s="76"/>
      <c r="AO27" s="76"/>
      <c r="AP27" s="76"/>
      <c r="AQ27" s="76"/>
      <c r="AR27" s="76"/>
      <c r="AS27" s="76"/>
      <c r="AT27" s="76"/>
      <c r="AU27" s="76"/>
      <c r="AV27" s="76"/>
      <c r="AW27" s="76"/>
      <c r="AX27" s="76"/>
      <c r="AY27" s="76"/>
      <c r="AZ27" s="76"/>
      <c r="BA27" s="76"/>
      <c r="BB27" s="76"/>
      <c r="BC27" s="76"/>
      <c r="BD27" s="79" t="str">
        <f>HYPERLINK("https://pbs.twimg.com/profile_images/875829647790964737/mJLoGN7N_normal.jpg")</f>
        <v>https://pbs.twimg.com/profile_images/875829647790964737/mJLoGN7N_normal.jpg</v>
      </c>
      <c r="BE27" s="80" t="s">
        <v>8366</v>
      </c>
      <c r="BF27" s="80" t="s">
        <v>8366</v>
      </c>
      <c r="BG27" s="76"/>
      <c r="BH27" s="80" t="s">
        <v>306</v>
      </c>
      <c r="BI27" s="80" t="s">
        <v>306</v>
      </c>
      <c r="BJ27" s="80" t="s">
        <v>8396</v>
      </c>
      <c r="BK27" s="80" t="s">
        <v>8396</v>
      </c>
      <c r="BL27" s="76">
        <v>865662805</v>
      </c>
      <c r="BM27" s="76"/>
      <c r="BN27" s="76"/>
      <c r="BO27" s="76"/>
      <c r="BP27" s="76"/>
      <c r="BQ27" s="76"/>
      <c r="BR27" s="76"/>
      <c r="BS27" s="76">
        <v>4</v>
      </c>
      <c r="BT27" s="75" t="str">
        <f>REPLACE(INDEX(GroupVertices[Group],MATCH(Edges[[#This Row],[Vertex 1]],GroupVertices[Vertex],0)),1,1,"")</f>
        <v>5</v>
      </c>
      <c r="BU27" s="75" t="str">
        <f>REPLACE(INDEX(GroupVertices[Group],MATCH(Edges[[#This Row],[Vertex 2]],GroupVertices[Vertex],0)),1,1,"")</f>
        <v>5</v>
      </c>
      <c r="BV27" s="45">
        <v>0</v>
      </c>
      <c r="BW27" s="46">
        <v>0</v>
      </c>
      <c r="BX27" s="45">
        <v>0</v>
      </c>
      <c r="BY27" s="46">
        <v>0</v>
      </c>
      <c r="BZ27" s="45">
        <v>0</v>
      </c>
      <c r="CA27" s="46">
        <v>0</v>
      </c>
      <c r="CB27" s="45">
        <v>12</v>
      </c>
      <c r="CC27" s="46">
        <v>54.54545454545455</v>
      </c>
      <c r="CD27" s="45">
        <v>22</v>
      </c>
    </row>
    <row r="28" spans="1:82" ht="15">
      <c r="A28" s="61" t="s">
        <v>266</v>
      </c>
      <c r="B28" s="61" t="s">
        <v>8049</v>
      </c>
      <c r="C28" s="62" t="s">
        <v>8003</v>
      </c>
      <c r="D28" s="63">
        <v>5.333333333333334</v>
      </c>
      <c r="E28" s="64" t="s">
        <v>132</v>
      </c>
      <c r="F28" s="65">
        <v>27.333333333333332</v>
      </c>
      <c r="G28" s="62"/>
      <c r="H28" s="66"/>
      <c r="I28" s="67"/>
      <c r="J28" s="67"/>
      <c r="K28" s="31" t="s">
        <v>65</v>
      </c>
      <c r="L28" s="74">
        <v>28</v>
      </c>
      <c r="M28" s="74"/>
      <c r="N28" s="69"/>
      <c r="O28" s="76" t="s">
        <v>273</v>
      </c>
      <c r="P28" s="78">
        <v>45016.78958333333</v>
      </c>
      <c r="Q28" s="76" t="s">
        <v>8065</v>
      </c>
      <c r="R28" s="76">
        <v>1</v>
      </c>
      <c r="S28" s="76">
        <v>0</v>
      </c>
      <c r="T28" s="76">
        <v>0</v>
      </c>
      <c r="U28" s="76">
        <v>0</v>
      </c>
      <c r="V28" s="76">
        <v>0</v>
      </c>
      <c r="W28" s="76"/>
      <c r="X28" s="76"/>
      <c r="Y28" s="76"/>
      <c r="Z28" s="76" t="s">
        <v>8049</v>
      </c>
      <c r="AA28" s="76"/>
      <c r="AB28" s="76"/>
      <c r="AC28" s="76"/>
      <c r="AD28" s="76"/>
      <c r="AE28" s="76" t="s">
        <v>287</v>
      </c>
      <c r="AF28" s="79" t="str">
        <f>HYPERLINK("https://twitter.com/daya1angel/status/1641877271647510551")</f>
        <v>https://twitter.com/daya1angel/status/1641877271647510551</v>
      </c>
      <c r="AG28" s="78">
        <v>45016.78958333333</v>
      </c>
      <c r="AH28" s="84">
        <v>45016</v>
      </c>
      <c r="AI28" s="80" t="s">
        <v>299</v>
      </c>
      <c r="AJ28" s="76" t="s">
        <v>270</v>
      </c>
      <c r="AK28" s="76" t="s">
        <v>8276</v>
      </c>
      <c r="AL28" s="76"/>
      <c r="AM28" s="76" t="b">
        <v>0</v>
      </c>
      <c r="AN28" s="76"/>
      <c r="AO28" s="76"/>
      <c r="AP28" s="76"/>
      <c r="AQ28" s="76"/>
      <c r="AR28" s="76"/>
      <c r="AS28" s="76"/>
      <c r="AT28" s="76"/>
      <c r="AU28" s="76"/>
      <c r="AV28" s="76"/>
      <c r="AW28" s="76"/>
      <c r="AX28" s="76"/>
      <c r="AY28" s="76"/>
      <c r="AZ28" s="76"/>
      <c r="BA28" s="76"/>
      <c r="BB28" s="76"/>
      <c r="BC28" s="76"/>
      <c r="BD28" s="79" t="str">
        <f>HYPERLINK("https://pbs.twimg.com/profile_images/875829647790964737/mJLoGN7N_normal.jpg")</f>
        <v>https://pbs.twimg.com/profile_images/875829647790964737/mJLoGN7N_normal.jpg</v>
      </c>
      <c r="BE28" s="80" t="s">
        <v>8367</v>
      </c>
      <c r="BF28" s="80" t="s">
        <v>8367</v>
      </c>
      <c r="BG28" s="76"/>
      <c r="BH28" s="80" t="s">
        <v>306</v>
      </c>
      <c r="BI28" s="80" t="s">
        <v>306</v>
      </c>
      <c r="BJ28" s="80" t="s">
        <v>8430</v>
      </c>
      <c r="BK28" s="80" t="s">
        <v>8430</v>
      </c>
      <c r="BL28" s="76">
        <v>865662805</v>
      </c>
      <c r="BM28" s="76"/>
      <c r="BN28" s="76"/>
      <c r="BO28" s="76"/>
      <c r="BP28" s="76"/>
      <c r="BQ28" s="76"/>
      <c r="BR28" s="76"/>
      <c r="BS28" s="76">
        <v>2</v>
      </c>
      <c r="BT28" s="75" t="str">
        <f>REPLACE(INDEX(GroupVertices[Group],MATCH(Edges[[#This Row],[Vertex 1]],GroupVertices[Vertex],0)),1,1,"")</f>
        <v>5</v>
      </c>
      <c r="BU28" s="75" t="str">
        <f>REPLACE(INDEX(GroupVertices[Group],MATCH(Edges[[#This Row],[Vertex 2]],GroupVertices[Vertex],0)),1,1,"")</f>
        <v>1</v>
      </c>
      <c r="BV28" s="45"/>
      <c r="BW28" s="46"/>
      <c r="BX28" s="45"/>
      <c r="BY28" s="46"/>
      <c r="BZ28" s="45"/>
      <c r="CA28" s="46"/>
      <c r="CB28" s="45"/>
      <c r="CC28" s="46"/>
      <c r="CD28" s="45"/>
    </row>
    <row r="29" spans="1:82" ht="15">
      <c r="A29" s="61" t="s">
        <v>266</v>
      </c>
      <c r="B29" s="61" t="s">
        <v>8049</v>
      </c>
      <c r="C29" s="62" t="s">
        <v>8003</v>
      </c>
      <c r="D29" s="63">
        <v>5.333333333333334</v>
      </c>
      <c r="E29" s="64" t="s">
        <v>132</v>
      </c>
      <c r="F29" s="65">
        <v>27.333333333333332</v>
      </c>
      <c r="G29" s="62"/>
      <c r="H29" s="66"/>
      <c r="I29" s="67"/>
      <c r="J29" s="67"/>
      <c r="K29" s="31" t="s">
        <v>65</v>
      </c>
      <c r="L29" s="74">
        <v>29</v>
      </c>
      <c r="M29" s="74"/>
      <c r="N29" s="69"/>
      <c r="O29" s="76" t="s">
        <v>271</v>
      </c>
      <c r="P29" s="78">
        <v>45016.78958333333</v>
      </c>
      <c r="Q29" s="76" t="s">
        <v>8065</v>
      </c>
      <c r="R29" s="76">
        <v>1</v>
      </c>
      <c r="S29" s="76">
        <v>0</v>
      </c>
      <c r="T29" s="76">
        <v>0</v>
      </c>
      <c r="U29" s="76">
        <v>0</v>
      </c>
      <c r="V29" s="76">
        <v>0</v>
      </c>
      <c r="W29" s="76"/>
      <c r="X29" s="76"/>
      <c r="Y29" s="76"/>
      <c r="Z29" s="76" t="s">
        <v>8049</v>
      </c>
      <c r="AA29" s="76"/>
      <c r="AB29" s="76"/>
      <c r="AC29" s="76"/>
      <c r="AD29" s="76"/>
      <c r="AE29" s="76" t="s">
        <v>287</v>
      </c>
      <c r="AF29" s="79" t="str">
        <f>HYPERLINK("https://twitter.com/daya1angel/status/1641877271647510551")</f>
        <v>https://twitter.com/daya1angel/status/1641877271647510551</v>
      </c>
      <c r="AG29" s="78">
        <v>45016.78958333333</v>
      </c>
      <c r="AH29" s="84">
        <v>45016</v>
      </c>
      <c r="AI29" s="80" t="s">
        <v>299</v>
      </c>
      <c r="AJ29" s="76" t="s">
        <v>270</v>
      </c>
      <c r="AK29" s="76" t="s">
        <v>8276</v>
      </c>
      <c r="AL29" s="76"/>
      <c r="AM29" s="76" t="b">
        <v>0</v>
      </c>
      <c r="AN29" s="76"/>
      <c r="AO29" s="76"/>
      <c r="AP29" s="76"/>
      <c r="AQ29" s="76"/>
      <c r="AR29" s="76"/>
      <c r="AS29" s="76"/>
      <c r="AT29" s="76"/>
      <c r="AU29" s="76"/>
      <c r="AV29" s="76"/>
      <c r="AW29" s="76"/>
      <c r="AX29" s="76"/>
      <c r="AY29" s="76"/>
      <c r="AZ29" s="76"/>
      <c r="BA29" s="76"/>
      <c r="BB29" s="76"/>
      <c r="BC29" s="76"/>
      <c r="BD29" s="79" t="str">
        <f>HYPERLINK("https://pbs.twimg.com/profile_images/875829647790964737/mJLoGN7N_normal.jpg")</f>
        <v>https://pbs.twimg.com/profile_images/875829647790964737/mJLoGN7N_normal.jpg</v>
      </c>
      <c r="BE29" s="80" t="s">
        <v>8367</v>
      </c>
      <c r="BF29" s="80" t="s">
        <v>8367</v>
      </c>
      <c r="BG29" s="76"/>
      <c r="BH29" s="80" t="s">
        <v>306</v>
      </c>
      <c r="BI29" s="80" t="s">
        <v>306</v>
      </c>
      <c r="BJ29" s="80" t="s">
        <v>8430</v>
      </c>
      <c r="BK29" s="80" t="s">
        <v>8430</v>
      </c>
      <c r="BL29" s="76">
        <v>865662805</v>
      </c>
      <c r="BM29" s="76"/>
      <c r="BN29" s="76"/>
      <c r="BO29" s="76"/>
      <c r="BP29" s="76"/>
      <c r="BQ29" s="76"/>
      <c r="BR29" s="76"/>
      <c r="BS29" s="76">
        <v>2</v>
      </c>
      <c r="BT29" s="75" t="str">
        <f>REPLACE(INDEX(GroupVertices[Group],MATCH(Edges[[#This Row],[Vertex 1]],GroupVertices[Vertex],0)),1,1,"")</f>
        <v>5</v>
      </c>
      <c r="BU29" s="75" t="str">
        <f>REPLACE(INDEX(GroupVertices[Group],MATCH(Edges[[#This Row],[Vertex 2]],GroupVertices[Vertex],0)),1,1,"")</f>
        <v>1</v>
      </c>
      <c r="BV29" s="45">
        <v>0</v>
      </c>
      <c r="BW29" s="46">
        <v>0</v>
      </c>
      <c r="BX29" s="45">
        <v>0</v>
      </c>
      <c r="BY29" s="46">
        <v>0</v>
      </c>
      <c r="BZ29" s="45">
        <v>0</v>
      </c>
      <c r="CA29" s="46">
        <v>0</v>
      </c>
      <c r="CB29" s="45">
        <v>13</v>
      </c>
      <c r="CC29" s="46">
        <v>61.904761904761905</v>
      </c>
      <c r="CD29" s="45">
        <v>21</v>
      </c>
    </row>
    <row r="30" spans="1:82" ht="15">
      <c r="A30" s="61" t="s">
        <v>266</v>
      </c>
      <c r="B30" s="61" t="s">
        <v>8035</v>
      </c>
      <c r="C30" s="62" t="s">
        <v>8004</v>
      </c>
      <c r="D30" s="63">
        <v>10</v>
      </c>
      <c r="E30" s="64" t="s">
        <v>132</v>
      </c>
      <c r="F30" s="65">
        <v>12</v>
      </c>
      <c r="G30" s="62"/>
      <c r="H30" s="66"/>
      <c r="I30" s="67"/>
      <c r="J30" s="67"/>
      <c r="K30" s="31" t="s">
        <v>65</v>
      </c>
      <c r="L30" s="74">
        <v>30</v>
      </c>
      <c r="M30" s="74"/>
      <c r="N30" s="69"/>
      <c r="O30" s="76" t="s">
        <v>273</v>
      </c>
      <c r="P30" s="78">
        <v>45018.99185185185</v>
      </c>
      <c r="Q30" s="76" t="s">
        <v>8066</v>
      </c>
      <c r="R30" s="76">
        <v>1</v>
      </c>
      <c r="S30" s="76">
        <v>0</v>
      </c>
      <c r="T30" s="76">
        <v>0</v>
      </c>
      <c r="U30" s="76">
        <v>0</v>
      </c>
      <c r="V30" s="76">
        <v>0</v>
      </c>
      <c r="W30" s="80" t="s">
        <v>8123</v>
      </c>
      <c r="X30" s="76"/>
      <c r="Y30" s="76"/>
      <c r="Z30" s="76" t="s">
        <v>8035</v>
      </c>
      <c r="AA30" s="76"/>
      <c r="AB30" s="76"/>
      <c r="AC30" s="76"/>
      <c r="AD30" s="76"/>
      <c r="AE30" s="76" t="s">
        <v>287</v>
      </c>
      <c r="AF30" s="79" t="str">
        <f>HYPERLINK("https://twitter.com/daya1angel/status/1642675345458438148")</f>
        <v>https://twitter.com/daya1angel/status/1642675345458438148</v>
      </c>
      <c r="AG30" s="78">
        <v>45018.99185185185</v>
      </c>
      <c r="AH30" s="84">
        <v>45018</v>
      </c>
      <c r="AI30" s="80" t="s">
        <v>8206</v>
      </c>
      <c r="AJ30" s="76" t="s">
        <v>270</v>
      </c>
      <c r="AK30" s="76" t="s">
        <v>8277</v>
      </c>
      <c r="AL30" s="76"/>
      <c r="AM30" s="76" t="b">
        <v>0</v>
      </c>
      <c r="AN30" s="76"/>
      <c r="AO30" s="76"/>
      <c r="AP30" s="76"/>
      <c r="AQ30" s="76"/>
      <c r="AR30" s="76"/>
      <c r="AS30" s="76"/>
      <c r="AT30" s="76"/>
      <c r="AU30" s="76"/>
      <c r="AV30" s="76"/>
      <c r="AW30" s="76"/>
      <c r="AX30" s="76"/>
      <c r="AY30" s="76"/>
      <c r="AZ30" s="76"/>
      <c r="BA30" s="76"/>
      <c r="BB30" s="76"/>
      <c r="BC30" s="76"/>
      <c r="BD30" s="79" t="str">
        <f>HYPERLINK("https://pbs.twimg.com/profile_images/875829647790964737/mJLoGN7N_normal.jpg")</f>
        <v>https://pbs.twimg.com/profile_images/875829647790964737/mJLoGN7N_normal.jpg</v>
      </c>
      <c r="BE30" s="80" t="s">
        <v>8368</v>
      </c>
      <c r="BF30" s="80" t="s">
        <v>8368</v>
      </c>
      <c r="BG30" s="76"/>
      <c r="BH30" s="80" t="s">
        <v>306</v>
      </c>
      <c r="BI30" s="80" t="s">
        <v>306</v>
      </c>
      <c r="BJ30" s="80" t="s">
        <v>8397</v>
      </c>
      <c r="BK30" s="80" t="s">
        <v>8397</v>
      </c>
      <c r="BL30" s="76">
        <v>865662805</v>
      </c>
      <c r="BM30" s="76"/>
      <c r="BN30" s="76"/>
      <c r="BO30" s="76"/>
      <c r="BP30" s="76"/>
      <c r="BQ30" s="76"/>
      <c r="BR30" s="76"/>
      <c r="BS30" s="76">
        <v>4</v>
      </c>
      <c r="BT30" s="75" t="str">
        <f>REPLACE(INDEX(GroupVertices[Group],MATCH(Edges[[#This Row],[Vertex 1]],GroupVertices[Vertex],0)),1,1,"")</f>
        <v>5</v>
      </c>
      <c r="BU30" s="75" t="str">
        <f>REPLACE(INDEX(GroupVertices[Group],MATCH(Edges[[#This Row],[Vertex 2]],GroupVertices[Vertex],0)),1,1,"")</f>
        <v>5</v>
      </c>
      <c r="BV30" s="45"/>
      <c r="BW30" s="46"/>
      <c r="BX30" s="45"/>
      <c r="BY30" s="46"/>
      <c r="BZ30" s="45"/>
      <c r="CA30" s="46"/>
      <c r="CB30" s="45"/>
      <c r="CC30" s="46"/>
      <c r="CD30" s="45"/>
    </row>
    <row r="31" spans="1:82" ht="15">
      <c r="A31" s="61" t="s">
        <v>266</v>
      </c>
      <c r="B31" s="61" t="s">
        <v>8035</v>
      </c>
      <c r="C31" s="62" t="s">
        <v>8004</v>
      </c>
      <c r="D31" s="63">
        <v>10</v>
      </c>
      <c r="E31" s="64" t="s">
        <v>132</v>
      </c>
      <c r="F31" s="65">
        <v>12</v>
      </c>
      <c r="G31" s="62"/>
      <c r="H31" s="66"/>
      <c r="I31" s="67"/>
      <c r="J31" s="67"/>
      <c r="K31" s="31" t="s">
        <v>65</v>
      </c>
      <c r="L31" s="74">
        <v>31</v>
      </c>
      <c r="M31" s="74"/>
      <c r="N31" s="69"/>
      <c r="O31" s="76" t="s">
        <v>271</v>
      </c>
      <c r="P31" s="78">
        <v>45018.99185185185</v>
      </c>
      <c r="Q31" s="76" t="s">
        <v>8066</v>
      </c>
      <c r="R31" s="76">
        <v>1</v>
      </c>
      <c r="S31" s="76">
        <v>0</v>
      </c>
      <c r="T31" s="76">
        <v>0</v>
      </c>
      <c r="U31" s="76">
        <v>0</v>
      </c>
      <c r="V31" s="76">
        <v>0</v>
      </c>
      <c r="W31" s="80" t="s">
        <v>8123</v>
      </c>
      <c r="X31" s="76"/>
      <c r="Y31" s="76"/>
      <c r="Z31" s="76" t="s">
        <v>8035</v>
      </c>
      <c r="AA31" s="76"/>
      <c r="AB31" s="76"/>
      <c r="AC31" s="76"/>
      <c r="AD31" s="76"/>
      <c r="AE31" s="76" t="s">
        <v>287</v>
      </c>
      <c r="AF31" s="79" t="str">
        <f>HYPERLINK("https://twitter.com/daya1angel/status/1642675345458438148")</f>
        <v>https://twitter.com/daya1angel/status/1642675345458438148</v>
      </c>
      <c r="AG31" s="78">
        <v>45018.99185185185</v>
      </c>
      <c r="AH31" s="84">
        <v>45018</v>
      </c>
      <c r="AI31" s="80" t="s">
        <v>8206</v>
      </c>
      <c r="AJ31" s="76" t="s">
        <v>270</v>
      </c>
      <c r="AK31" s="76" t="s">
        <v>8277</v>
      </c>
      <c r="AL31" s="76"/>
      <c r="AM31" s="76" t="b">
        <v>0</v>
      </c>
      <c r="AN31" s="76"/>
      <c r="AO31" s="76"/>
      <c r="AP31" s="76"/>
      <c r="AQ31" s="76"/>
      <c r="AR31" s="76"/>
      <c r="AS31" s="76"/>
      <c r="AT31" s="76"/>
      <c r="AU31" s="76"/>
      <c r="AV31" s="76"/>
      <c r="AW31" s="76"/>
      <c r="AX31" s="76"/>
      <c r="AY31" s="76"/>
      <c r="AZ31" s="76"/>
      <c r="BA31" s="76"/>
      <c r="BB31" s="76"/>
      <c r="BC31" s="76"/>
      <c r="BD31" s="79" t="str">
        <f>HYPERLINK("https://pbs.twimg.com/profile_images/875829647790964737/mJLoGN7N_normal.jpg")</f>
        <v>https://pbs.twimg.com/profile_images/875829647790964737/mJLoGN7N_normal.jpg</v>
      </c>
      <c r="BE31" s="80" t="s">
        <v>8368</v>
      </c>
      <c r="BF31" s="80" t="s">
        <v>8368</v>
      </c>
      <c r="BG31" s="76"/>
      <c r="BH31" s="80" t="s">
        <v>306</v>
      </c>
      <c r="BI31" s="80" t="s">
        <v>306</v>
      </c>
      <c r="BJ31" s="80" t="s">
        <v>8397</v>
      </c>
      <c r="BK31" s="80" t="s">
        <v>8397</v>
      </c>
      <c r="BL31" s="76">
        <v>865662805</v>
      </c>
      <c r="BM31" s="76"/>
      <c r="BN31" s="76"/>
      <c r="BO31" s="76"/>
      <c r="BP31" s="76"/>
      <c r="BQ31" s="76"/>
      <c r="BR31" s="76"/>
      <c r="BS31" s="76">
        <v>4</v>
      </c>
      <c r="BT31" s="75" t="str">
        <f>REPLACE(INDEX(GroupVertices[Group],MATCH(Edges[[#This Row],[Vertex 1]],GroupVertices[Vertex],0)),1,1,"")</f>
        <v>5</v>
      </c>
      <c r="BU31" s="75" t="str">
        <f>REPLACE(INDEX(GroupVertices[Group],MATCH(Edges[[#This Row],[Vertex 2]],GroupVertices[Vertex],0)),1,1,"")</f>
        <v>5</v>
      </c>
      <c r="BV31" s="45">
        <v>0</v>
      </c>
      <c r="BW31" s="46">
        <v>0</v>
      </c>
      <c r="BX31" s="45">
        <v>0</v>
      </c>
      <c r="BY31" s="46">
        <v>0</v>
      </c>
      <c r="BZ31" s="45">
        <v>0</v>
      </c>
      <c r="CA31" s="46">
        <v>0</v>
      </c>
      <c r="CB31" s="45">
        <v>13</v>
      </c>
      <c r="CC31" s="46">
        <v>61.904761904761905</v>
      </c>
      <c r="CD31" s="45">
        <v>21</v>
      </c>
    </row>
    <row r="32" spans="1:82" ht="15">
      <c r="A32" s="61" t="s">
        <v>266</v>
      </c>
      <c r="B32" s="61" t="s">
        <v>8049</v>
      </c>
      <c r="C32" s="62" t="s">
        <v>8003</v>
      </c>
      <c r="D32" s="63">
        <v>5.333333333333334</v>
      </c>
      <c r="E32" s="64" t="s">
        <v>132</v>
      </c>
      <c r="F32" s="65">
        <v>27.333333333333332</v>
      </c>
      <c r="G32" s="62"/>
      <c r="H32" s="66"/>
      <c r="I32" s="67"/>
      <c r="J32" s="67"/>
      <c r="K32" s="31" t="s">
        <v>65</v>
      </c>
      <c r="L32" s="74">
        <v>32</v>
      </c>
      <c r="M32" s="74"/>
      <c r="N32" s="69"/>
      <c r="O32" s="76" t="s">
        <v>273</v>
      </c>
      <c r="P32" s="78">
        <v>45020.891018518516</v>
      </c>
      <c r="Q32" s="76" t="s">
        <v>8067</v>
      </c>
      <c r="R32" s="76">
        <v>1</v>
      </c>
      <c r="S32" s="76">
        <v>0</v>
      </c>
      <c r="T32" s="76">
        <v>0</v>
      </c>
      <c r="U32" s="76">
        <v>0</v>
      </c>
      <c r="V32" s="76">
        <v>0</v>
      </c>
      <c r="W32" s="76"/>
      <c r="X32" s="76"/>
      <c r="Y32" s="76"/>
      <c r="Z32" s="76" t="s">
        <v>8049</v>
      </c>
      <c r="AA32" s="76"/>
      <c r="AB32" s="76"/>
      <c r="AC32" s="76"/>
      <c r="AD32" s="76"/>
      <c r="AE32" s="76" t="s">
        <v>287</v>
      </c>
      <c r="AF32" s="79" t="str">
        <f>HYPERLINK("https://twitter.com/daya1angel/status/1643363579700162561")</f>
        <v>https://twitter.com/daya1angel/status/1643363579700162561</v>
      </c>
      <c r="AG32" s="78">
        <v>45020.891018518516</v>
      </c>
      <c r="AH32" s="84">
        <v>45020</v>
      </c>
      <c r="AI32" s="80" t="s">
        <v>8207</v>
      </c>
      <c r="AJ32" s="76" t="s">
        <v>270</v>
      </c>
      <c r="AK32" s="76" t="s">
        <v>8278</v>
      </c>
      <c r="AL32" s="76"/>
      <c r="AM32" s="76" t="b">
        <v>0</v>
      </c>
      <c r="AN32" s="76"/>
      <c r="AO32" s="76"/>
      <c r="AP32" s="76"/>
      <c r="AQ32" s="76"/>
      <c r="AR32" s="76"/>
      <c r="AS32" s="76"/>
      <c r="AT32" s="76"/>
      <c r="AU32" s="76"/>
      <c r="AV32" s="76"/>
      <c r="AW32" s="76"/>
      <c r="AX32" s="76"/>
      <c r="AY32" s="76"/>
      <c r="AZ32" s="76"/>
      <c r="BA32" s="76"/>
      <c r="BB32" s="76"/>
      <c r="BC32" s="76"/>
      <c r="BD32" s="79" t="str">
        <f>HYPERLINK("https://pbs.twimg.com/profile_images/875829647790964737/mJLoGN7N_normal.jpg")</f>
        <v>https://pbs.twimg.com/profile_images/875829647790964737/mJLoGN7N_normal.jpg</v>
      </c>
      <c r="BE32" s="80" t="s">
        <v>8369</v>
      </c>
      <c r="BF32" s="80" t="s">
        <v>8369</v>
      </c>
      <c r="BG32" s="76"/>
      <c r="BH32" s="80" t="s">
        <v>306</v>
      </c>
      <c r="BI32" s="80" t="s">
        <v>306</v>
      </c>
      <c r="BJ32" s="80" t="s">
        <v>8427</v>
      </c>
      <c r="BK32" s="80" t="s">
        <v>8427</v>
      </c>
      <c r="BL32" s="76">
        <v>865662805</v>
      </c>
      <c r="BM32" s="76"/>
      <c r="BN32" s="76"/>
      <c r="BO32" s="76"/>
      <c r="BP32" s="76"/>
      <c r="BQ32" s="76"/>
      <c r="BR32" s="76"/>
      <c r="BS32" s="76">
        <v>2</v>
      </c>
      <c r="BT32" s="75" t="str">
        <f>REPLACE(INDEX(GroupVertices[Group],MATCH(Edges[[#This Row],[Vertex 1]],GroupVertices[Vertex],0)),1,1,"")</f>
        <v>5</v>
      </c>
      <c r="BU32" s="75" t="str">
        <f>REPLACE(INDEX(GroupVertices[Group],MATCH(Edges[[#This Row],[Vertex 2]],GroupVertices[Vertex],0)),1,1,"")</f>
        <v>1</v>
      </c>
      <c r="BV32" s="45"/>
      <c r="BW32" s="46"/>
      <c r="BX32" s="45"/>
      <c r="BY32" s="46"/>
      <c r="BZ32" s="45"/>
      <c r="CA32" s="46"/>
      <c r="CB32" s="45"/>
      <c r="CC32" s="46"/>
      <c r="CD32" s="45"/>
    </row>
    <row r="33" spans="1:82" ht="15">
      <c r="A33" s="61" t="s">
        <v>266</v>
      </c>
      <c r="B33" s="61" t="s">
        <v>8049</v>
      </c>
      <c r="C33" s="62" t="s">
        <v>8003</v>
      </c>
      <c r="D33" s="63">
        <v>5.333333333333334</v>
      </c>
      <c r="E33" s="64" t="s">
        <v>132</v>
      </c>
      <c r="F33" s="65">
        <v>27.333333333333332</v>
      </c>
      <c r="G33" s="62"/>
      <c r="H33" s="66"/>
      <c r="I33" s="67"/>
      <c r="J33" s="67"/>
      <c r="K33" s="31" t="s">
        <v>65</v>
      </c>
      <c r="L33" s="74">
        <v>33</v>
      </c>
      <c r="M33" s="74"/>
      <c r="N33" s="69"/>
      <c r="O33" s="76" t="s">
        <v>271</v>
      </c>
      <c r="P33" s="78">
        <v>45020.891018518516</v>
      </c>
      <c r="Q33" s="76" t="s">
        <v>8067</v>
      </c>
      <c r="R33" s="76">
        <v>1</v>
      </c>
      <c r="S33" s="76">
        <v>0</v>
      </c>
      <c r="T33" s="76">
        <v>0</v>
      </c>
      <c r="U33" s="76">
        <v>0</v>
      </c>
      <c r="V33" s="76">
        <v>0</v>
      </c>
      <c r="W33" s="76"/>
      <c r="X33" s="76"/>
      <c r="Y33" s="76"/>
      <c r="Z33" s="76" t="s">
        <v>8049</v>
      </c>
      <c r="AA33" s="76"/>
      <c r="AB33" s="76"/>
      <c r="AC33" s="76"/>
      <c r="AD33" s="76"/>
      <c r="AE33" s="76" t="s">
        <v>287</v>
      </c>
      <c r="AF33" s="79" t="str">
        <f>HYPERLINK("https://twitter.com/daya1angel/status/1643363579700162561")</f>
        <v>https://twitter.com/daya1angel/status/1643363579700162561</v>
      </c>
      <c r="AG33" s="78">
        <v>45020.891018518516</v>
      </c>
      <c r="AH33" s="84">
        <v>45020</v>
      </c>
      <c r="AI33" s="80" t="s">
        <v>8207</v>
      </c>
      <c r="AJ33" s="76" t="s">
        <v>270</v>
      </c>
      <c r="AK33" s="76" t="s">
        <v>8278</v>
      </c>
      <c r="AL33" s="76"/>
      <c r="AM33" s="76" t="b">
        <v>0</v>
      </c>
      <c r="AN33" s="76"/>
      <c r="AO33" s="76"/>
      <c r="AP33" s="76"/>
      <c r="AQ33" s="76"/>
      <c r="AR33" s="76"/>
      <c r="AS33" s="76"/>
      <c r="AT33" s="76"/>
      <c r="AU33" s="76"/>
      <c r="AV33" s="76"/>
      <c r="AW33" s="76"/>
      <c r="AX33" s="76"/>
      <c r="AY33" s="76"/>
      <c r="AZ33" s="76"/>
      <c r="BA33" s="76"/>
      <c r="BB33" s="76"/>
      <c r="BC33" s="76"/>
      <c r="BD33" s="79" t="str">
        <f>HYPERLINK("https://pbs.twimg.com/profile_images/875829647790964737/mJLoGN7N_normal.jpg")</f>
        <v>https://pbs.twimg.com/profile_images/875829647790964737/mJLoGN7N_normal.jpg</v>
      </c>
      <c r="BE33" s="80" t="s">
        <v>8369</v>
      </c>
      <c r="BF33" s="80" t="s">
        <v>8369</v>
      </c>
      <c r="BG33" s="76"/>
      <c r="BH33" s="80" t="s">
        <v>306</v>
      </c>
      <c r="BI33" s="80" t="s">
        <v>306</v>
      </c>
      <c r="BJ33" s="80" t="s">
        <v>8427</v>
      </c>
      <c r="BK33" s="80" t="s">
        <v>8427</v>
      </c>
      <c r="BL33" s="76">
        <v>865662805</v>
      </c>
      <c r="BM33" s="76"/>
      <c r="BN33" s="76"/>
      <c r="BO33" s="76"/>
      <c r="BP33" s="76"/>
      <c r="BQ33" s="76"/>
      <c r="BR33" s="76"/>
      <c r="BS33" s="76">
        <v>2</v>
      </c>
      <c r="BT33" s="75" t="str">
        <f>REPLACE(INDEX(GroupVertices[Group],MATCH(Edges[[#This Row],[Vertex 1]],GroupVertices[Vertex],0)),1,1,"")</f>
        <v>5</v>
      </c>
      <c r="BU33" s="75" t="str">
        <f>REPLACE(INDEX(GroupVertices[Group],MATCH(Edges[[#This Row],[Vertex 2]],GroupVertices[Vertex],0)),1,1,"")</f>
        <v>1</v>
      </c>
      <c r="BV33" s="45">
        <v>0</v>
      </c>
      <c r="BW33" s="46">
        <v>0</v>
      </c>
      <c r="BX33" s="45">
        <v>0</v>
      </c>
      <c r="BY33" s="46">
        <v>0</v>
      </c>
      <c r="BZ33" s="45">
        <v>0</v>
      </c>
      <c r="CA33" s="46">
        <v>0</v>
      </c>
      <c r="CB33" s="45">
        <v>13</v>
      </c>
      <c r="CC33" s="46">
        <v>54.166666666666664</v>
      </c>
      <c r="CD33" s="45">
        <v>24</v>
      </c>
    </row>
    <row r="34" spans="1:82" ht="15">
      <c r="A34" s="61" t="s">
        <v>266</v>
      </c>
      <c r="B34" s="61" t="s">
        <v>8035</v>
      </c>
      <c r="C34" s="62" t="s">
        <v>8004</v>
      </c>
      <c r="D34" s="63">
        <v>10</v>
      </c>
      <c r="E34" s="64" t="s">
        <v>132</v>
      </c>
      <c r="F34" s="65">
        <v>12</v>
      </c>
      <c r="G34" s="62"/>
      <c r="H34" s="66"/>
      <c r="I34" s="67"/>
      <c r="J34" s="67"/>
      <c r="K34" s="31" t="s">
        <v>65</v>
      </c>
      <c r="L34" s="74">
        <v>34</v>
      </c>
      <c r="M34" s="74"/>
      <c r="N34" s="69"/>
      <c r="O34" s="76" t="s">
        <v>273</v>
      </c>
      <c r="P34" s="78">
        <v>45020.8903125</v>
      </c>
      <c r="Q34" s="76" t="s">
        <v>8068</v>
      </c>
      <c r="R34" s="76">
        <v>1</v>
      </c>
      <c r="S34" s="76">
        <v>0</v>
      </c>
      <c r="T34" s="76">
        <v>0</v>
      </c>
      <c r="U34" s="76">
        <v>0</v>
      </c>
      <c r="V34" s="76">
        <v>0</v>
      </c>
      <c r="W34" s="80" t="s">
        <v>8122</v>
      </c>
      <c r="X34" s="76"/>
      <c r="Y34" s="76"/>
      <c r="Z34" s="76" t="s">
        <v>8035</v>
      </c>
      <c r="AA34" s="76"/>
      <c r="AB34" s="76"/>
      <c r="AC34" s="76"/>
      <c r="AD34" s="76"/>
      <c r="AE34" s="76" t="s">
        <v>287</v>
      </c>
      <c r="AF34" s="79" t="str">
        <f>HYPERLINK("https://twitter.com/daya1angel/status/1643363323944083457")</f>
        <v>https://twitter.com/daya1angel/status/1643363323944083457</v>
      </c>
      <c r="AG34" s="78">
        <v>45020.8903125</v>
      </c>
      <c r="AH34" s="84">
        <v>45020</v>
      </c>
      <c r="AI34" s="80" t="s">
        <v>8208</v>
      </c>
      <c r="AJ34" s="76" t="s">
        <v>270</v>
      </c>
      <c r="AK34" s="76" t="s">
        <v>8275</v>
      </c>
      <c r="AL34" s="76"/>
      <c r="AM34" s="76" t="b">
        <v>0</v>
      </c>
      <c r="AN34" s="76"/>
      <c r="AO34" s="76"/>
      <c r="AP34" s="76"/>
      <c r="AQ34" s="76"/>
      <c r="AR34" s="76"/>
      <c r="AS34" s="76"/>
      <c r="AT34" s="76"/>
      <c r="AU34" s="76"/>
      <c r="AV34" s="76"/>
      <c r="AW34" s="76"/>
      <c r="AX34" s="76"/>
      <c r="AY34" s="76"/>
      <c r="AZ34" s="76"/>
      <c r="BA34" s="76"/>
      <c r="BB34" s="76"/>
      <c r="BC34" s="76"/>
      <c r="BD34" s="79" t="str">
        <f>HYPERLINK("https://pbs.twimg.com/profile_images/875829647790964737/mJLoGN7N_normal.jpg")</f>
        <v>https://pbs.twimg.com/profile_images/875829647790964737/mJLoGN7N_normal.jpg</v>
      </c>
      <c r="BE34" s="80" t="s">
        <v>8370</v>
      </c>
      <c r="BF34" s="80" t="s">
        <v>8370</v>
      </c>
      <c r="BG34" s="76"/>
      <c r="BH34" s="80" t="s">
        <v>306</v>
      </c>
      <c r="BI34" s="80" t="s">
        <v>306</v>
      </c>
      <c r="BJ34" s="80" t="s">
        <v>8398</v>
      </c>
      <c r="BK34" s="80" t="s">
        <v>8398</v>
      </c>
      <c r="BL34" s="76">
        <v>865662805</v>
      </c>
      <c r="BM34" s="76"/>
      <c r="BN34" s="76"/>
      <c r="BO34" s="76"/>
      <c r="BP34" s="76"/>
      <c r="BQ34" s="76"/>
      <c r="BR34" s="76"/>
      <c r="BS34" s="76">
        <v>4</v>
      </c>
      <c r="BT34" s="75" t="str">
        <f>REPLACE(INDEX(GroupVertices[Group],MATCH(Edges[[#This Row],[Vertex 1]],GroupVertices[Vertex],0)),1,1,"")</f>
        <v>5</v>
      </c>
      <c r="BU34" s="75" t="str">
        <f>REPLACE(INDEX(GroupVertices[Group],MATCH(Edges[[#This Row],[Vertex 2]],GroupVertices[Vertex],0)),1,1,"")</f>
        <v>5</v>
      </c>
      <c r="BV34" s="45"/>
      <c r="BW34" s="46"/>
      <c r="BX34" s="45"/>
      <c r="BY34" s="46"/>
      <c r="BZ34" s="45"/>
      <c r="CA34" s="46"/>
      <c r="CB34" s="45"/>
      <c r="CC34" s="46"/>
      <c r="CD34" s="45"/>
    </row>
    <row r="35" spans="1:82" ht="15">
      <c r="A35" s="61" t="s">
        <v>266</v>
      </c>
      <c r="B35" s="61" t="s">
        <v>8035</v>
      </c>
      <c r="C35" s="62" t="s">
        <v>8004</v>
      </c>
      <c r="D35" s="63">
        <v>10</v>
      </c>
      <c r="E35" s="64" t="s">
        <v>132</v>
      </c>
      <c r="F35" s="65">
        <v>12</v>
      </c>
      <c r="G35" s="62"/>
      <c r="H35" s="66"/>
      <c r="I35" s="67"/>
      <c r="J35" s="67"/>
      <c r="K35" s="31" t="s">
        <v>65</v>
      </c>
      <c r="L35" s="74">
        <v>35</v>
      </c>
      <c r="M35" s="74"/>
      <c r="N35" s="69"/>
      <c r="O35" s="76" t="s">
        <v>271</v>
      </c>
      <c r="P35" s="78">
        <v>45020.8903125</v>
      </c>
      <c r="Q35" s="76" t="s">
        <v>8068</v>
      </c>
      <c r="R35" s="76">
        <v>1</v>
      </c>
      <c r="S35" s="76">
        <v>0</v>
      </c>
      <c r="T35" s="76">
        <v>0</v>
      </c>
      <c r="U35" s="76">
        <v>0</v>
      </c>
      <c r="V35" s="76">
        <v>0</v>
      </c>
      <c r="W35" s="80" t="s">
        <v>8122</v>
      </c>
      <c r="X35" s="76"/>
      <c r="Y35" s="76"/>
      <c r="Z35" s="76" t="s">
        <v>8035</v>
      </c>
      <c r="AA35" s="76"/>
      <c r="AB35" s="76"/>
      <c r="AC35" s="76"/>
      <c r="AD35" s="76"/>
      <c r="AE35" s="76" t="s">
        <v>287</v>
      </c>
      <c r="AF35" s="79" t="str">
        <f>HYPERLINK("https://twitter.com/daya1angel/status/1643363323944083457")</f>
        <v>https://twitter.com/daya1angel/status/1643363323944083457</v>
      </c>
      <c r="AG35" s="78">
        <v>45020.8903125</v>
      </c>
      <c r="AH35" s="84">
        <v>45020</v>
      </c>
      <c r="AI35" s="80" t="s">
        <v>8208</v>
      </c>
      <c r="AJ35" s="76" t="s">
        <v>270</v>
      </c>
      <c r="AK35" s="76" t="s">
        <v>8275</v>
      </c>
      <c r="AL35" s="76"/>
      <c r="AM35" s="76" t="b">
        <v>0</v>
      </c>
      <c r="AN35" s="76"/>
      <c r="AO35" s="76"/>
      <c r="AP35" s="76"/>
      <c r="AQ35" s="76"/>
      <c r="AR35" s="76"/>
      <c r="AS35" s="76"/>
      <c r="AT35" s="76"/>
      <c r="AU35" s="76"/>
      <c r="AV35" s="76"/>
      <c r="AW35" s="76"/>
      <c r="AX35" s="76"/>
      <c r="AY35" s="76"/>
      <c r="AZ35" s="76"/>
      <c r="BA35" s="76"/>
      <c r="BB35" s="76"/>
      <c r="BC35" s="76"/>
      <c r="BD35" s="79" t="str">
        <f>HYPERLINK("https://pbs.twimg.com/profile_images/875829647790964737/mJLoGN7N_normal.jpg")</f>
        <v>https://pbs.twimg.com/profile_images/875829647790964737/mJLoGN7N_normal.jpg</v>
      </c>
      <c r="BE35" s="80" t="s">
        <v>8370</v>
      </c>
      <c r="BF35" s="80" t="s">
        <v>8370</v>
      </c>
      <c r="BG35" s="76"/>
      <c r="BH35" s="80" t="s">
        <v>306</v>
      </c>
      <c r="BI35" s="80" t="s">
        <v>306</v>
      </c>
      <c r="BJ35" s="80" t="s">
        <v>8398</v>
      </c>
      <c r="BK35" s="80" t="s">
        <v>8398</v>
      </c>
      <c r="BL35" s="76">
        <v>865662805</v>
      </c>
      <c r="BM35" s="76"/>
      <c r="BN35" s="76"/>
      <c r="BO35" s="76"/>
      <c r="BP35" s="76"/>
      <c r="BQ35" s="76"/>
      <c r="BR35" s="76"/>
      <c r="BS35" s="76">
        <v>4</v>
      </c>
      <c r="BT35" s="75" t="str">
        <f>REPLACE(INDEX(GroupVertices[Group],MATCH(Edges[[#This Row],[Vertex 1]],GroupVertices[Vertex],0)),1,1,"")</f>
        <v>5</v>
      </c>
      <c r="BU35" s="75" t="str">
        <f>REPLACE(INDEX(GroupVertices[Group],MATCH(Edges[[#This Row],[Vertex 2]],GroupVertices[Vertex],0)),1,1,"")</f>
        <v>5</v>
      </c>
      <c r="BV35" s="45">
        <v>0</v>
      </c>
      <c r="BW35" s="46">
        <v>0</v>
      </c>
      <c r="BX35" s="45">
        <v>0</v>
      </c>
      <c r="BY35" s="46">
        <v>0</v>
      </c>
      <c r="BZ35" s="45">
        <v>0</v>
      </c>
      <c r="CA35" s="46">
        <v>0</v>
      </c>
      <c r="CB35" s="45">
        <v>12</v>
      </c>
      <c r="CC35" s="46">
        <v>54.54545454545455</v>
      </c>
      <c r="CD35" s="45">
        <v>22</v>
      </c>
    </row>
    <row r="36" spans="1:82" ht="15">
      <c r="A36" s="61" t="s">
        <v>266</v>
      </c>
      <c r="B36" s="61" t="s">
        <v>8035</v>
      </c>
      <c r="C36" s="62" t="s">
        <v>8004</v>
      </c>
      <c r="D36" s="63">
        <v>10</v>
      </c>
      <c r="E36" s="64" t="s">
        <v>132</v>
      </c>
      <c r="F36" s="65">
        <v>12</v>
      </c>
      <c r="G36" s="62"/>
      <c r="H36" s="66"/>
      <c r="I36" s="67"/>
      <c r="J36" s="67"/>
      <c r="K36" s="31" t="s">
        <v>65</v>
      </c>
      <c r="L36" s="74">
        <v>36</v>
      </c>
      <c r="M36" s="74"/>
      <c r="N36" s="69"/>
      <c r="O36" s="76" t="s">
        <v>273</v>
      </c>
      <c r="P36" s="78">
        <v>45022.29481481481</v>
      </c>
      <c r="Q36" s="76" t="s">
        <v>8064</v>
      </c>
      <c r="R36" s="76">
        <v>0</v>
      </c>
      <c r="S36" s="76">
        <v>0</v>
      </c>
      <c r="T36" s="76">
        <v>0</v>
      </c>
      <c r="U36" s="76">
        <v>0</v>
      </c>
      <c r="V36" s="76">
        <v>0</v>
      </c>
      <c r="W36" s="80" t="s">
        <v>8122</v>
      </c>
      <c r="X36" s="76"/>
      <c r="Y36" s="76"/>
      <c r="Z36" s="76" t="s">
        <v>8035</v>
      </c>
      <c r="AA36" s="76"/>
      <c r="AB36" s="76"/>
      <c r="AC36" s="76"/>
      <c r="AD36" s="76"/>
      <c r="AE36" s="76" t="s">
        <v>287</v>
      </c>
      <c r="AF36" s="79" t="str">
        <f>HYPERLINK("https://twitter.com/daya1angel/status/1643872298619875328")</f>
        <v>https://twitter.com/daya1angel/status/1643872298619875328</v>
      </c>
      <c r="AG36" s="78">
        <v>45022.29481481481</v>
      </c>
      <c r="AH36" s="84">
        <v>45022</v>
      </c>
      <c r="AI36" s="80" t="s">
        <v>8209</v>
      </c>
      <c r="AJ36" s="76" t="s">
        <v>270</v>
      </c>
      <c r="AK36" s="76" t="s">
        <v>8275</v>
      </c>
      <c r="AL36" s="76"/>
      <c r="AM36" s="76" t="b">
        <v>0</v>
      </c>
      <c r="AN36" s="76"/>
      <c r="AO36" s="76"/>
      <c r="AP36" s="76"/>
      <c r="AQ36" s="76"/>
      <c r="AR36" s="76"/>
      <c r="AS36" s="76"/>
      <c r="AT36" s="76"/>
      <c r="AU36" s="76"/>
      <c r="AV36" s="76"/>
      <c r="AW36" s="76"/>
      <c r="AX36" s="76"/>
      <c r="AY36" s="76"/>
      <c r="AZ36" s="76"/>
      <c r="BA36" s="76"/>
      <c r="BB36" s="76"/>
      <c r="BC36" s="76"/>
      <c r="BD36" s="79" t="str">
        <f>HYPERLINK("https://pbs.twimg.com/profile_images/875829647790964737/mJLoGN7N_normal.jpg")</f>
        <v>https://pbs.twimg.com/profile_images/875829647790964737/mJLoGN7N_normal.jpg</v>
      </c>
      <c r="BE36" s="80" t="s">
        <v>8371</v>
      </c>
      <c r="BF36" s="80" t="s">
        <v>8371</v>
      </c>
      <c r="BG36" s="76"/>
      <c r="BH36" s="80" t="s">
        <v>306</v>
      </c>
      <c r="BI36" s="80" t="s">
        <v>306</v>
      </c>
      <c r="BJ36" s="80" t="s">
        <v>8400</v>
      </c>
      <c r="BK36" s="80" t="s">
        <v>8400</v>
      </c>
      <c r="BL36" s="76">
        <v>865662805</v>
      </c>
      <c r="BM36" s="76"/>
      <c r="BN36" s="76"/>
      <c r="BO36" s="76"/>
      <c r="BP36" s="76"/>
      <c r="BQ36" s="76"/>
      <c r="BR36" s="76"/>
      <c r="BS36" s="76">
        <v>4</v>
      </c>
      <c r="BT36" s="75" t="str">
        <f>REPLACE(INDEX(GroupVertices[Group],MATCH(Edges[[#This Row],[Vertex 1]],GroupVertices[Vertex],0)),1,1,"")</f>
        <v>5</v>
      </c>
      <c r="BU36" s="75" t="str">
        <f>REPLACE(INDEX(GroupVertices[Group],MATCH(Edges[[#This Row],[Vertex 2]],GroupVertices[Vertex],0)),1,1,"")</f>
        <v>5</v>
      </c>
      <c r="BV36" s="45"/>
      <c r="BW36" s="46"/>
      <c r="BX36" s="45"/>
      <c r="BY36" s="46"/>
      <c r="BZ36" s="45"/>
      <c r="CA36" s="46"/>
      <c r="CB36" s="45"/>
      <c r="CC36" s="46"/>
      <c r="CD36" s="45"/>
    </row>
    <row r="37" spans="1:82" ht="15">
      <c r="A37" s="61" t="s">
        <v>266</v>
      </c>
      <c r="B37" s="61" t="s">
        <v>8035</v>
      </c>
      <c r="C37" s="62" t="s">
        <v>8004</v>
      </c>
      <c r="D37" s="63">
        <v>10</v>
      </c>
      <c r="E37" s="64" t="s">
        <v>132</v>
      </c>
      <c r="F37" s="65">
        <v>12</v>
      </c>
      <c r="G37" s="62"/>
      <c r="H37" s="66"/>
      <c r="I37" s="67"/>
      <c r="J37" s="67"/>
      <c r="K37" s="31" t="s">
        <v>65</v>
      </c>
      <c r="L37" s="74">
        <v>37</v>
      </c>
      <c r="M37" s="74"/>
      <c r="N37" s="69"/>
      <c r="O37" s="76" t="s">
        <v>271</v>
      </c>
      <c r="P37" s="78">
        <v>45022.29481481481</v>
      </c>
      <c r="Q37" s="76" t="s">
        <v>8064</v>
      </c>
      <c r="R37" s="76">
        <v>0</v>
      </c>
      <c r="S37" s="76">
        <v>0</v>
      </c>
      <c r="T37" s="76">
        <v>0</v>
      </c>
      <c r="U37" s="76">
        <v>0</v>
      </c>
      <c r="V37" s="76">
        <v>0</v>
      </c>
      <c r="W37" s="80" t="s">
        <v>8122</v>
      </c>
      <c r="X37" s="76"/>
      <c r="Y37" s="76"/>
      <c r="Z37" s="76" t="s">
        <v>8035</v>
      </c>
      <c r="AA37" s="76"/>
      <c r="AB37" s="76"/>
      <c r="AC37" s="76"/>
      <c r="AD37" s="76"/>
      <c r="AE37" s="76" t="s">
        <v>287</v>
      </c>
      <c r="AF37" s="79" t="str">
        <f>HYPERLINK("https://twitter.com/daya1angel/status/1643872298619875328")</f>
        <v>https://twitter.com/daya1angel/status/1643872298619875328</v>
      </c>
      <c r="AG37" s="78">
        <v>45022.29481481481</v>
      </c>
      <c r="AH37" s="84">
        <v>45022</v>
      </c>
      <c r="AI37" s="80" t="s">
        <v>8209</v>
      </c>
      <c r="AJ37" s="76" t="s">
        <v>270</v>
      </c>
      <c r="AK37" s="76" t="s">
        <v>8275</v>
      </c>
      <c r="AL37" s="76"/>
      <c r="AM37" s="76" t="b">
        <v>0</v>
      </c>
      <c r="AN37" s="76"/>
      <c r="AO37" s="76"/>
      <c r="AP37" s="76"/>
      <c r="AQ37" s="76"/>
      <c r="AR37" s="76"/>
      <c r="AS37" s="76"/>
      <c r="AT37" s="76"/>
      <c r="AU37" s="76"/>
      <c r="AV37" s="76"/>
      <c r="AW37" s="76"/>
      <c r="AX37" s="76"/>
      <c r="AY37" s="76"/>
      <c r="AZ37" s="76"/>
      <c r="BA37" s="76"/>
      <c r="BB37" s="76"/>
      <c r="BC37" s="76"/>
      <c r="BD37" s="79" t="str">
        <f>HYPERLINK("https://pbs.twimg.com/profile_images/875829647790964737/mJLoGN7N_normal.jpg")</f>
        <v>https://pbs.twimg.com/profile_images/875829647790964737/mJLoGN7N_normal.jpg</v>
      </c>
      <c r="BE37" s="80" t="s">
        <v>8371</v>
      </c>
      <c r="BF37" s="80" t="s">
        <v>8371</v>
      </c>
      <c r="BG37" s="76"/>
      <c r="BH37" s="80" t="s">
        <v>306</v>
      </c>
      <c r="BI37" s="80" t="s">
        <v>306</v>
      </c>
      <c r="BJ37" s="80" t="s">
        <v>8400</v>
      </c>
      <c r="BK37" s="80" t="s">
        <v>8400</v>
      </c>
      <c r="BL37" s="76">
        <v>865662805</v>
      </c>
      <c r="BM37" s="76"/>
      <c r="BN37" s="76"/>
      <c r="BO37" s="76"/>
      <c r="BP37" s="76"/>
      <c r="BQ37" s="76"/>
      <c r="BR37" s="76"/>
      <c r="BS37" s="76">
        <v>4</v>
      </c>
      <c r="BT37" s="75" t="str">
        <f>REPLACE(INDEX(GroupVertices[Group],MATCH(Edges[[#This Row],[Vertex 1]],GroupVertices[Vertex],0)),1,1,"")</f>
        <v>5</v>
      </c>
      <c r="BU37" s="75" t="str">
        <f>REPLACE(INDEX(GroupVertices[Group],MATCH(Edges[[#This Row],[Vertex 2]],GroupVertices[Vertex],0)),1,1,"")</f>
        <v>5</v>
      </c>
      <c r="BV37" s="45">
        <v>0</v>
      </c>
      <c r="BW37" s="46">
        <v>0</v>
      </c>
      <c r="BX37" s="45">
        <v>0</v>
      </c>
      <c r="BY37" s="46">
        <v>0</v>
      </c>
      <c r="BZ37" s="45">
        <v>0</v>
      </c>
      <c r="CA37" s="46">
        <v>0</v>
      </c>
      <c r="CB37" s="45">
        <v>12</v>
      </c>
      <c r="CC37" s="46">
        <v>54.54545454545455</v>
      </c>
      <c r="CD37" s="45">
        <v>22</v>
      </c>
    </row>
    <row r="38" spans="1:82" ht="15">
      <c r="A38" s="61" t="s">
        <v>8016</v>
      </c>
      <c r="B38" s="61" t="s">
        <v>8028</v>
      </c>
      <c r="C38" s="62" t="s">
        <v>8002</v>
      </c>
      <c r="D38" s="63">
        <v>3</v>
      </c>
      <c r="E38" s="64" t="s">
        <v>132</v>
      </c>
      <c r="F38" s="65">
        <v>35</v>
      </c>
      <c r="G38" s="62"/>
      <c r="H38" s="66"/>
      <c r="I38" s="67"/>
      <c r="J38" s="67"/>
      <c r="K38" s="31" t="s">
        <v>65</v>
      </c>
      <c r="L38" s="74">
        <v>38</v>
      </c>
      <c r="M38" s="74"/>
      <c r="N38" s="69"/>
      <c r="O38" s="76" t="s">
        <v>273</v>
      </c>
      <c r="P38" s="78">
        <v>45015.98396990741</v>
      </c>
      <c r="Q38" s="76" t="s">
        <v>8061</v>
      </c>
      <c r="R38" s="76">
        <v>4</v>
      </c>
      <c r="S38" s="76">
        <v>0</v>
      </c>
      <c r="T38" s="76">
        <v>0</v>
      </c>
      <c r="U38" s="76">
        <v>0</v>
      </c>
      <c r="V38" s="76">
        <v>0</v>
      </c>
      <c r="W38" s="76"/>
      <c r="X38" s="76"/>
      <c r="Y38" s="76"/>
      <c r="Z38" s="76" t="s">
        <v>8028</v>
      </c>
      <c r="AA38" s="76"/>
      <c r="AB38" s="76"/>
      <c r="AC38" s="76"/>
      <c r="AD38" s="76"/>
      <c r="AE38" s="76" t="s">
        <v>287</v>
      </c>
      <c r="AF38" s="79" t="str">
        <f>HYPERLINK("https://twitter.com/mauhdez85/status/1641585325255303175")</f>
        <v>https://twitter.com/mauhdez85/status/1641585325255303175</v>
      </c>
      <c r="AG38" s="78">
        <v>45015.98396990741</v>
      </c>
      <c r="AH38" s="84">
        <v>45015</v>
      </c>
      <c r="AI38" s="80" t="s">
        <v>8210</v>
      </c>
      <c r="AJ38" s="76" t="s">
        <v>270</v>
      </c>
      <c r="AK38" s="76" t="s">
        <v>8273</v>
      </c>
      <c r="AL38" s="76"/>
      <c r="AM38" s="76" t="b">
        <v>0</v>
      </c>
      <c r="AN38" s="76"/>
      <c r="AO38" s="76"/>
      <c r="AP38" s="76"/>
      <c r="AQ38" s="76"/>
      <c r="AR38" s="76"/>
      <c r="AS38" s="76"/>
      <c r="AT38" s="76"/>
      <c r="AU38" s="76"/>
      <c r="AV38" s="76"/>
      <c r="AW38" s="76"/>
      <c r="AX38" s="76"/>
      <c r="AY38" s="76"/>
      <c r="AZ38" s="76"/>
      <c r="BA38" s="76"/>
      <c r="BB38" s="76"/>
      <c r="BC38" s="76"/>
      <c r="BD38" s="79" t="str">
        <f>HYPERLINK("https://pbs.twimg.com/profile_images/1560965547680043008/7qeZEMZz_normal.jpg")</f>
        <v>https://pbs.twimg.com/profile_images/1560965547680043008/7qeZEMZz_normal.jpg</v>
      </c>
      <c r="BE38" s="80" t="s">
        <v>8372</v>
      </c>
      <c r="BF38" s="80" t="s">
        <v>8372</v>
      </c>
      <c r="BG38" s="76"/>
      <c r="BH38" s="80" t="s">
        <v>306</v>
      </c>
      <c r="BI38" s="80" t="s">
        <v>306</v>
      </c>
      <c r="BJ38" s="80" t="s">
        <v>8414</v>
      </c>
      <c r="BK38" s="80" t="s">
        <v>8414</v>
      </c>
      <c r="BL38" s="76">
        <v>391823842</v>
      </c>
      <c r="BM38" s="76"/>
      <c r="BN38" s="76"/>
      <c r="BO38" s="76"/>
      <c r="BP38" s="76"/>
      <c r="BQ38" s="76"/>
      <c r="BR38" s="76"/>
      <c r="BS38" s="76">
        <v>1</v>
      </c>
      <c r="BT38" s="75" t="str">
        <f>REPLACE(INDEX(GroupVertices[Group],MATCH(Edges[[#This Row],[Vertex 1]],GroupVertices[Vertex],0)),1,1,"")</f>
        <v>2</v>
      </c>
      <c r="BU38" s="75" t="str">
        <f>REPLACE(INDEX(GroupVertices[Group],MATCH(Edges[[#This Row],[Vertex 2]],GroupVertices[Vertex],0)),1,1,"")</f>
        <v>2</v>
      </c>
      <c r="BV38" s="45"/>
      <c r="BW38" s="46"/>
      <c r="BX38" s="45"/>
      <c r="BY38" s="46"/>
      <c r="BZ38" s="45"/>
      <c r="CA38" s="46"/>
      <c r="CB38" s="45"/>
      <c r="CC38" s="46"/>
      <c r="CD38" s="45"/>
    </row>
    <row r="39" spans="1:82" ht="15">
      <c r="A39" s="61" t="s">
        <v>8016</v>
      </c>
      <c r="B39" s="61" t="s">
        <v>8028</v>
      </c>
      <c r="C39" s="62" t="s">
        <v>8002</v>
      </c>
      <c r="D39" s="63">
        <v>3</v>
      </c>
      <c r="E39" s="64" t="s">
        <v>132</v>
      </c>
      <c r="F39" s="65">
        <v>35</v>
      </c>
      <c r="G39" s="62"/>
      <c r="H39" s="66"/>
      <c r="I39" s="67"/>
      <c r="J39" s="67"/>
      <c r="K39" s="31" t="s">
        <v>65</v>
      </c>
      <c r="L39" s="74">
        <v>39</v>
      </c>
      <c r="M39" s="74"/>
      <c r="N39" s="69"/>
      <c r="O39" s="76" t="s">
        <v>271</v>
      </c>
      <c r="P39" s="78">
        <v>45015.98396990741</v>
      </c>
      <c r="Q39" s="76" t="s">
        <v>8061</v>
      </c>
      <c r="R39" s="76">
        <v>4</v>
      </c>
      <c r="S39" s="76">
        <v>0</v>
      </c>
      <c r="T39" s="76">
        <v>0</v>
      </c>
      <c r="U39" s="76">
        <v>0</v>
      </c>
      <c r="V39" s="76">
        <v>0</v>
      </c>
      <c r="W39" s="76"/>
      <c r="X39" s="76"/>
      <c r="Y39" s="76"/>
      <c r="Z39" s="76" t="s">
        <v>8028</v>
      </c>
      <c r="AA39" s="76"/>
      <c r="AB39" s="76"/>
      <c r="AC39" s="76"/>
      <c r="AD39" s="76"/>
      <c r="AE39" s="76" t="s">
        <v>287</v>
      </c>
      <c r="AF39" s="79" t="str">
        <f>HYPERLINK("https://twitter.com/mauhdez85/status/1641585325255303175")</f>
        <v>https://twitter.com/mauhdez85/status/1641585325255303175</v>
      </c>
      <c r="AG39" s="78">
        <v>45015.98396990741</v>
      </c>
      <c r="AH39" s="84">
        <v>45015</v>
      </c>
      <c r="AI39" s="80" t="s">
        <v>8210</v>
      </c>
      <c r="AJ39" s="76" t="s">
        <v>270</v>
      </c>
      <c r="AK39" s="76" t="s">
        <v>8273</v>
      </c>
      <c r="AL39" s="76"/>
      <c r="AM39" s="76" t="b">
        <v>0</v>
      </c>
      <c r="AN39" s="76"/>
      <c r="AO39" s="76"/>
      <c r="AP39" s="76"/>
      <c r="AQ39" s="76"/>
      <c r="AR39" s="76"/>
      <c r="AS39" s="76"/>
      <c r="AT39" s="76"/>
      <c r="AU39" s="76"/>
      <c r="AV39" s="76"/>
      <c r="AW39" s="76"/>
      <c r="AX39" s="76"/>
      <c r="AY39" s="76"/>
      <c r="AZ39" s="76"/>
      <c r="BA39" s="76"/>
      <c r="BB39" s="76"/>
      <c r="BC39" s="76"/>
      <c r="BD39" s="79" t="str">
        <f>HYPERLINK("https://pbs.twimg.com/profile_images/1560965547680043008/7qeZEMZz_normal.jpg")</f>
        <v>https://pbs.twimg.com/profile_images/1560965547680043008/7qeZEMZz_normal.jpg</v>
      </c>
      <c r="BE39" s="80" t="s">
        <v>8372</v>
      </c>
      <c r="BF39" s="80" t="s">
        <v>8372</v>
      </c>
      <c r="BG39" s="76"/>
      <c r="BH39" s="80" t="s">
        <v>306</v>
      </c>
      <c r="BI39" s="80" t="s">
        <v>306</v>
      </c>
      <c r="BJ39" s="80" t="s">
        <v>8414</v>
      </c>
      <c r="BK39" s="80" t="s">
        <v>8414</v>
      </c>
      <c r="BL39" s="76">
        <v>391823842</v>
      </c>
      <c r="BM39" s="76"/>
      <c r="BN39" s="76"/>
      <c r="BO39" s="76"/>
      <c r="BP39" s="76"/>
      <c r="BQ39" s="76"/>
      <c r="BR39" s="76"/>
      <c r="BS39" s="76">
        <v>1</v>
      </c>
      <c r="BT39" s="75" t="str">
        <f>REPLACE(INDEX(GroupVertices[Group],MATCH(Edges[[#This Row],[Vertex 1]],GroupVertices[Vertex],0)),1,1,"")</f>
        <v>2</v>
      </c>
      <c r="BU39" s="75" t="str">
        <f>REPLACE(INDEX(GroupVertices[Group],MATCH(Edges[[#This Row],[Vertex 2]],GroupVertices[Vertex],0)),1,1,"")</f>
        <v>2</v>
      </c>
      <c r="BV39" s="45">
        <v>0</v>
      </c>
      <c r="BW39" s="46">
        <v>0</v>
      </c>
      <c r="BX39" s="45">
        <v>0</v>
      </c>
      <c r="BY39" s="46">
        <v>0</v>
      </c>
      <c r="BZ39" s="45">
        <v>0</v>
      </c>
      <c r="CA39" s="46">
        <v>0</v>
      </c>
      <c r="CB39" s="45">
        <v>11</v>
      </c>
      <c r="CC39" s="46">
        <v>55</v>
      </c>
      <c r="CD39" s="45">
        <v>20</v>
      </c>
    </row>
    <row r="40" spans="1:82" ht="15">
      <c r="A40" s="61" t="s">
        <v>8017</v>
      </c>
      <c r="B40" s="61" t="s">
        <v>8049</v>
      </c>
      <c r="C40" s="62" t="s">
        <v>8002</v>
      </c>
      <c r="D40" s="63">
        <v>3</v>
      </c>
      <c r="E40" s="64" t="s">
        <v>132</v>
      </c>
      <c r="F40" s="65">
        <v>35</v>
      </c>
      <c r="G40" s="62"/>
      <c r="H40" s="66"/>
      <c r="I40" s="67"/>
      <c r="J40" s="67"/>
      <c r="K40" s="31" t="s">
        <v>65</v>
      </c>
      <c r="L40" s="74">
        <v>40</v>
      </c>
      <c r="M40" s="74"/>
      <c r="N40" s="69"/>
      <c r="O40" s="76" t="s">
        <v>272</v>
      </c>
      <c r="P40" s="78">
        <v>45019.70898148148</v>
      </c>
      <c r="Q40" s="76" t="s">
        <v>8069</v>
      </c>
      <c r="R40" s="76">
        <v>0</v>
      </c>
      <c r="S40" s="76">
        <v>0</v>
      </c>
      <c r="T40" s="76">
        <v>0</v>
      </c>
      <c r="U40" s="76">
        <v>0</v>
      </c>
      <c r="V40" s="76">
        <v>42</v>
      </c>
      <c r="W40" s="76"/>
      <c r="X40" s="76" t="s">
        <v>8137</v>
      </c>
      <c r="Y40" s="76" t="s">
        <v>8176</v>
      </c>
      <c r="Z40" s="76" t="s">
        <v>8049</v>
      </c>
      <c r="AA40" s="76"/>
      <c r="AB40" s="76" t="s">
        <v>8190</v>
      </c>
      <c r="AC40" s="76" t="s">
        <v>284</v>
      </c>
      <c r="AD40" s="76"/>
      <c r="AE40" s="76" t="s">
        <v>287</v>
      </c>
      <c r="AF40" s="79" t="str">
        <f>HYPERLINK("https://twitter.com/tlcmagazinemx/status/1642935225616416789")</f>
        <v>https://twitter.com/tlcmagazinemx/status/1642935225616416789</v>
      </c>
      <c r="AG40" s="78">
        <v>45019.70898148148</v>
      </c>
      <c r="AH40" s="84">
        <v>45019</v>
      </c>
      <c r="AI40" s="80" t="s">
        <v>8211</v>
      </c>
      <c r="AJ40" s="76" t="s">
        <v>270</v>
      </c>
      <c r="AK40" s="76" t="s">
        <v>8279</v>
      </c>
      <c r="AL40" s="76" t="s">
        <v>8302</v>
      </c>
      <c r="AM40" s="76" t="b">
        <v>0</v>
      </c>
      <c r="AN40" s="76"/>
      <c r="AO40" s="76"/>
      <c r="AP40" s="76"/>
      <c r="AQ40" s="76"/>
      <c r="AR40" s="76"/>
      <c r="AS40" s="76"/>
      <c r="AT40" s="76"/>
      <c r="AU40" s="76"/>
      <c r="AV40" s="76"/>
      <c r="AW40" s="76" t="s">
        <v>8313</v>
      </c>
      <c r="AX40" s="76"/>
      <c r="AY40" s="76" t="s">
        <v>304</v>
      </c>
      <c r="AZ40" s="76" t="s">
        <v>304</v>
      </c>
      <c r="BA40" s="76"/>
      <c r="BB40" s="76"/>
      <c r="BC40" s="76"/>
      <c r="BD40" s="79" t="str">
        <f>HYPERLINK("https://pbs.twimg.com/media/Fszg4VpXoAAfWvm.jpg")</f>
        <v>https://pbs.twimg.com/media/Fszg4VpXoAAfWvm.jpg</v>
      </c>
      <c r="BE40" s="80" t="s">
        <v>8373</v>
      </c>
      <c r="BF40" s="80" t="s">
        <v>8373</v>
      </c>
      <c r="BG40" s="76"/>
      <c r="BH40" s="80" t="s">
        <v>306</v>
      </c>
      <c r="BI40" s="80" t="s">
        <v>306</v>
      </c>
      <c r="BJ40" s="80" t="s">
        <v>306</v>
      </c>
      <c r="BK40" s="80" t="s">
        <v>8373</v>
      </c>
      <c r="BL40" s="80" t="s">
        <v>8444</v>
      </c>
      <c r="BM40" s="76"/>
      <c r="BN40" s="76"/>
      <c r="BO40" s="76"/>
      <c r="BP40" s="76"/>
      <c r="BQ40" s="76"/>
      <c r="BR40" s="76"/>
      <c r="BS40" s="76">
        <v>1</v>
      </c>
      <c r="BT40" s="75" t="str">
        <f>REPLACE(INDEX(GroupVertices[Group],MATCH(Edges[[#This Row],[Vertex 1]],GroupVertices[Vertex],0)),1,1,"")</f>
        <v>1</v>
      </c>
      <c r="BU40" s="75" t="str">
        <f>REPLACE(INDEX(GroupVertices[Group],MATCH(Edges[[#This Row],[Vertex 2]],GroupVertices[Vertex],0)),1,1,"")</f>
        <v>1</v>
      </c>
      <c r="BV40" s="45">
        <v>0</v>
      </c>
      <c r="BW40" s="46">
        <v>0</v>
      </c>
      <c r="BX40" s="45">
        <v>0</v>
      </c>
      <c r="BY40" s="46">
        <v>0</v>
      </c>
      <c r="BZ40" s="45">
        <v>0</v>
      </c>
      <c r="CA40" s="46">
        <v>0</v>
      </c>
      <c r="CB40" s="45">
        <v>12</v>
      </c>
      <c r="CC40" s="46">
        <v>52.17391304347826</v>
      </c>
      <c r="CD40" s="45">
        <v>23</v>
      </c>
    </row>
    <row r="41" spans="1:82" ht="15">
      <c r="A41" s="61" t="s">
        <v>8018</v>
      </c>
      <c r="B41" s="61" t="s">
        <v>8037</v>
      </c>
      <c r="C41" s="62" t="s">
        <v>8002</v>
      </c>
      <c r="D41" s="63">
        <v>3</v>
      </c>
      <c r="E41" s="64" t="s">
        <v>132</v>
      </c>
      <c r="F41" s="65">
        <v>35</v>
      </c>
      <c r="G41" s="62"/>
      <c r="H41" s="66"/>
      <c r="I41" s="67"/>
      <c r="J41" s="67"/>
      <c r="K41" s="31" t="s">
        <v>65</v>
      </c>
      <c r="L41" s="74">
        <v>41</v>
      </c>
      <c r="M41" s="74"/>
      <c r="N41" s="69"/>
      <c r="O41" s="76" t="s">
        <v>273</v>
      </c>
      <c r="P41" s="78">
        <v>45021.82025462963</v>
      </c>
      <c r="Q41" s="76" t="s">
        <v>8070</v>
      </c>
      <c r="R41" s="76">
        <v>1</v>
      </c>
      <c r="S41" s="76">
        <v>0</v>
      </c>
      <c r="T41" s="76">
        <v>0</v>
      </c>
      <c r="U41" s="76">
        <v>0</v>
      </c>
      <c r="V41" s="76">
        <v>0</v>
      </c>
      <c r="W41" s="76"/>
      <c r="X41" s="79" t="str">
        <f>HYPERLINK("https://expo.thelogisticsworld.com/")</f>
        <v>https://expo.thelogisticsworld.com/</v>
      </c>
      <c r="Y41" s="76" t="s">
        <v>8177</v>
      </c>
      <c r="Z41" s="76" t="s">
        <v>8037</v>
      </c>
      <c r="AA41" s="76"/>
      <c r="AB41" s="76"/>
      <c r="AC41" s="76"/>
      <c r="AD41" s="76"/>
      <c r="AE41" s="76" t="s">
        <v>287</v>
      </c>
      <c r="AF41" s="79" t="str">
        <f>HYPERLINK("https://twitter.com/elnorte_mty/status/1643700325671489539")</f>
        <v>https://twitter.com/elnorte_mty/status/1643700325671489539</v>
      </c>
      <c r="AG41" s="78">
        <v>45021.82025462963</v>
      </c>
      <c r="AH41" s="84">
        <v>45021</v>
      </c>
      <c r="AI41" s="80" t="s">
        <v>8212</v>
      </c>
      <c r="AJ41" s="76" t="s">
        <v>270</v>
      </c>
      <c r="AK41" s="76" t="s">
        <v>8280</v>
      </c>
      <c r="AL41" s="76" t="s">
        <v>8301</v>
      </c>
      <c r="AM41" s="76" t="b">
        <v>0</v>
      </c>
      <c r="AN41" s="76"/>
      <c r="AO41" s="76"/>
      <c r="AP41" s="76"/>
      <c r="AQ41" s="76"/>
      <c r="AR41" s="76"/>
      <c r="AS41" s="76"/>
      <c r="AT41" s="76"/>
      <c r="AU41" s="76"/>
      <c r="AV41" s="76"/>
      <c r="AW41" s="76"/>
      <c r="AX41" s="76"/>
      <c r="AY41" s="76"/>
      <c r="AZ41" s="76"/>
      <c r="BA41" s="76"/>
      <c r="BB41" s="76"/>
      <c r="BC41" s="76"/>
      <c r="BD41" s="79" t="str">
        <f>HYPERLINK("https://pbs.twimg.com/profile_images/1464312525110104076/V-V2MVG9_normal.jpg")</f>
        <v>https://pbs.twimg.com/profile_images/1464312525110104076/V-V2MVG9_normal.jpg</v>
      </c>
      <c r="BE41" s="80" t="s">
        <v>8374</v>
      </c>
      <c r="BF41" s="80" t="s">
        <v>8374</v>
      </c>
      <c r="BG41" s="76"/>
      <c r="BH41" s="80" t="s">
        <v>306</v>
      </c>
      <c r="BI41" s="80" t="s">
        <v>306</v>
      </c>
      <c r="BJ41" s="80" t="s">
        <v>8406</v>
      </c>
      <c r="BK41" s="80" t="s">
        <v>8406</v>
      </c>
      <c r="BL41" s="80" t="s">
        <v>8445</v>
      </c>
      <c r="BM41" s="76"/>
      <c r="BN41" s="76"/>
      <c r="BO41" s="76"/>
      <c r="BP41" s="76"/>
      <c r="BQ41" s="76"/>
      <c r="BR41" s="76"/>
      <c r="BS41" s="76">
        <v>1</v>
      </c>
      <c r="BT41" s="75" t="str">
        <f>REPLACE(INDEX(GroupVertices[Group],MATCH(Edges[[#This Row],[Vertex 1]],GroupVertices[Vertex],0)),1,1,"")</f>
        <v>6</v>
      </c>
      <c r="BU41" s="75" t="str">
        <f>REPLACE(INDEX(GroupVertices[Group],MATCH(Edges[[#This Row],[Vertex 2]],GroupVertices[Vertex],0)),1,1,"")</f>
        <v>6</v>
      </c>
      <c r="BV41" s="45"/>
      <c r="BW41" s="46"/>
      <c r="BX41" s="45"/>
      <c r="BY41" s="46"/>
      <c r="BZ41" s="45"/>
      <c r="CA41" s="46"/>
      <c r="CB41" s="45"/>
      <c r="CC41" s="46"/>
      <c r="CD41" s="45"/>
    </row>
    <row r="42" spans="1:82" ht="15">
      <c r="A42" s="61" t="s">
        <v>8018</v>
      </c>
      <c r="B42" s="61" t="s">
        <v>8037</v>
      </c>
      <c r="C42" s="62" t="s">
        <v>8002</v>
      </c>
      <c r="D42" s="63">
        <v>3</v>
      </c>
      <c r="E42" s="64" t="s">
        <v>132</v>
      </c>
      <c r="F42" s="65">
        <v>35</v>
      </c>
      <c r="G42" s="62"/>
      <c r="H42" s="66"/>
      <c r="I42" s="67"/>
      <c r="J42" s="67"/>
      <c r="K42" s="31" t="s">
        <v>65</v>
      </c>
      <c r="L42" s="74">
        <v>42</v>
      </c>
      <c r="M42" s="74"/>
      <c r="N42" s="69"/>
      <c r="O42" s="76" t="s">
        <v>271</v>
      </c>
      <c r="P42" s="78">
        <v>45021.82025462963</v>
      </c>
      <c r="Q42" s="76" t="s">
        <v>8070</v>
      </c>
      <c r="R42" s="76">
        <v>1</v>
      </c>
      <c r="S42" s="76">
        <v>0</v>
      </c>
      <c r="T42" s="76">
        <v>0</v>
      </c>
      <c r="U42" s="76">
        <v>0</v>
      </c>
      <c r="V42" s="76">
        <v>0</v>
      </c>
      <c r="W42" s="76"/>
      <c r="X42" s="79" t="str">
        <f>HYPERLINK("https://expo.thelogisticsworld.com/")</f>
        <v>https://expo.thelogisticsworld.com/</v>
      </c>
      <c r="Y42" s="76" t="s">
        <v>8177</v>
      </c>
      <c r="Z42" s="76" t="s">
        <v>8037</v>
      </c>
      <c r="AA42" s="76"/>
      <c r="AB42" s="76"/>
      <c r="AC42" s="76"/>
      <c r="AD42" s="76"/>
      <c r="AE42" s="76" t="s">
        <v>287</v>
      </c>
      <c r="AF42" s="79" t="str">
        <f>HYPERLINK("https://twitter.com/elnorte_mty/status/1643700325671489539")</f>
        <v>https://twitter.com/elnorte_mty/status/1643700325671489539</v>
      </c>
      <c r="AG42" s="78">
        <v>45021.82025462963</v>
      </c>
      <c r="AH42" s="84">
        <v>45021</v>
      </c>
      <c r="AI42" s="80" t="s">
        <v>8212</v>
      </c>
      <c r="AJ42" s="76" t="s">
        <v>270</v>
      </c>
      <c r="AK42" s="76" t="s">
        <v>8280</v>
      </c>
      <c r="AL42" s="76" t="s">
        <v>8301</v>
      </c>
      <c r="AM42" s="76" t="b">
        <v>0</v>
      </c>
      <c r="AN42" s="76"/>
      <c r="AO42" s="76"/>
      <c r="AP42" s="76"/>
      <c r="AQ42" s="76"/>
      <c r="AR42" s="76"/>
      <c r="AS42" s="76"/>
      <c r="AT42" s="76"/>
      <c r="AU42" s="76"/>
      <c r="AV42" s="76"/>
      <c r="AW42" s="76"/>
      <c r="AX42" s="76"/>
      <c r="AY42" s="76"/>
      <c r="AZ42" s="76"/>
      <c r="BA42" s="76"/>
      <c r="BB42" s="76"/>
      <c r="BC42" s="76"/>
      <c r="BD42" s="79" t="str">
        <f>HYPERLINK("https://pbs.twimg.com/profile_images/1464312525110104076/V-V2MVG9_normal.jpg")</f>
        <v>https://pbs.twimg.com/profile_images/1464312525110104076/V-V2MVG9_normal.jpg</v>
      </c>
      <c r="BE42" s="80" t="s">
        <v>8374</v>
      </c>
      <c r="BF42" s="80" t="s">
        <v>8374</v>
      </c>
      <c r="BG42" s="76"/>
      <c r="BH42" s="80" t="s">
        <v>306</v>
      </c>
      <c r="BI42" s="80" t="s">
        <v>306</v>
      </c>
      <c r="BJ42" s="80" t="s">
        <v>8406</v>
      </c>
      <c r="BK42" s="80" t="s">
        <v>8406</v>
      </c>
      <c r="BL42" s="80" t="s">
        <v>8445</v>
      </c>
      <c r="BM42" s="76"/>
      <c r="BN42" s="76"/>
      <c r="BO42" s="76"/>
      <c r="BP42" s="76"/>
      <c r="BQ42" s="76"/>
      <c r="BR42" s="76"/>
      <c r="BS42" s="76">
        <v>1</v>
      </c>
      <c r="BT42" s="75" t="str">
        <f>REPLACE(INDEX(GroupVertices[Group],MATCH(Edges[[#This Row],[Vertex 1]],GroupVertices[Vertex],0)),1,1,"")</f>
        <v>6</v>
      </c>
      <c r="BU42" s="75" t="str">
        <f>REPLACE(INDEX(GroupVertices[Group],MATCH(Edges[[#This Row],[Vertex 2]],GroupVertices[Vertex],0)),1,1,"")</f>
        <v>6</v>
      </c>
      <c r="BV42" s="45">
        <v>0</v>
      </c>
      <c r="BW42" s="46">
        <v>0</v>
      </c>
      <c r="BX42" s="45">
        <v>0</v>
      </c>
      <c r="BY42" s="46">
        <v>0</v>
      </c>
      <c r="BZ42" s="45">
        <v>0</v>
      </c>
      <c r="CA42" s="46">
        <v>0</v>
      </c>
      <c r="CB42" s="45">
        <v>12</v>
      </c>
      <c r="CC42" s="46">
        <v>66.66666666666667</v>
      </c>
      <c r="CD42" s="45">
        <v>18</v>
      </c>
    </row>
    <row r="43" spans="1:82" ht="15">
      <c r="A43" s="61" t="s">
        <v>8019</v>
      </c>
      <c r="B43" s="61" t="s">
        <v>8049</v>
      </c>
      <c r="C43" s="62" t="s">
        <v>8003</v>
      </c>
      <c r="D43" s="63">
        <v>5.333333333333334</v>
      </c>
      <c r="E43" s="64" t="s">
        <v>132</v>
      </c>
      <c r="F43" s="65">
        <v>27.333333333333332</v>
      </c>
      <c r="G43" s="62"/>
      <c r="H43" s="66"/>
      <c r="I43" s="67"/>
      <c r="J43" s="67"/>
      <c r="K43" s="31" t="s">
        <v>65</v>
      </c>
      <c r="L43" s="74">
        <v>43</v>
      </c>
      <c r="M43" s="74"/>
      <c r="N43" s="69"/>
      <c r="O43" s="76" t="s">
        <v>272</v>
      </c>
      <c r="P43" s="78">
        <v>45015.85052083333</v>
      </c>
      <c r="Q43" s="76" t="s">
        <v>8071</v>
      </c>
      <c r="R43" s="76">
        <v>3</v>
      </c>
      <c r="S43" s="76">
        <v>3</v>
      </c>
      <c r="T43" s="76">
        <v>1</v>
      </c>
      <c r="U43" s="76">
        <v>0</v>
      </c>
      <c r="V43" s="76">
        <v>595</v>
      </c>
      <c r="W43" s="76"/>
      <c r="X43" s="76" t="s">
        <v>8138</v>
      </c>
      <c r="Y43" s="76" t="s">
        <v>8176</v>
      </c>
      <c r="Z43" s="76" t="s">
        <v>8049</v>
      </c>
      <c r="AA43" s="76"/>
      <c r="AB43" s="76" t="s">
        <v>8191</v>
      </c>
      <c r="AC43" s="76" t="s">
        <v>284</v>
      </c>
      <c r="AD43" s="76"/>
      <c r="AE43" s="76" t="s">
        <v>287</v>
      </c>
      <c r="AF43" s="79" t="str">
        <f>HYPERLINK("https://twitter.com/canacarmexico/status/1641536966947741696")</f>
        <v>https://twitter.com/canacarmexico/status/1641536966947741696</v>
      </c>
      <c r="AG43" s="78">
        <v>45015.85052083333</v>
      </c>
      <c r="AH43" s="84">
        <v>45015</v>
      </c>
      <c r="AI43" s="80" t="s">
        <v>8213</v>
      </c>
      <c r="AJ43" s="76" t="s">
        <v>270</v>
      </c>
      <c r="AK43" s="76" t="s">
        <v>8272</v>
      </c>
      <c r="AL43" s="76" t="s">
        <v>8301</v>
      </c>
      <c r="AM43" s="76" t="b">
        <v>0</v>
      </c>
      <c r="AN43" s="76"/>
      <c r="AO43" s="76"/>
      <c r="AP43" s="76"/>
      <c r="AQ43" s="76"/>
      <c r="AR43" s="76"/>
      <c r="AS43" s="76"/>
      <c r="AT43" s="76"/>
      <c r="AU43" s="76"/>
      <c r="AV43" s="76"/>
      <c r="AW43" s="76" t="s">
        <v>8314</v>
      </c>
      <c r="AX43" s="76"/>
      <c r="AY43" s="76" t="s">
        <v>8354</v>
      </c>
      <c r="AZ43" s="76" t="s">
        <v>305</v>
      </c>
      <c r="BA43" s="76"/>
      <c r="BB43" s="76"/>
      <c r="BC43" s="76"/>
      <c r="BD43" s="79" t="str">
        <f>HYPERLINK("https://pbs.twimg.com/media/FsfpHY1WIAgkq7Z.jpg")</f>
        <v>https://pbs.twimg.com/media/FsfpHY1WIAgkq7Z.jpg</v>
      </c>
      <c r="BE43" s="80" t="s">
        <v>8375</v>
      </c>
      <c r="BF43" s="80" t="s">
        <v>8375</v>
      </c>
      <c r="BG43" s="76"/>
      <c r="BH43" s="80" t="s">
        <v>306</v>
      </c>
      <c r="BI43" s="80" t="s">
        <v>306</v>
      </c>
      <c r="BJ43" s="80" t="s">
        <v>306</v>
      </c>
      <c r="BK43" s="80" t="s">
        <v>8375</v>
      </c>
      <c r="BL43" s="76">
        <v>150427591</v>
      </c>
      <c r="BM43" s="76"/>
      <c r="BN43" s="76"/>
      <c r="BO43" s="76"/>
      <c r="BP43" s="76"/>
      <c r="BQ43" s="76"/>
      <c r="BR43" s="76"/>
      <c r="BS43" s="76">
        <v>2</v>
      </c>
      <c r="BT43" s="75" t="str">
        <f>REPLACE(INDEX(GroupVertices[Group],MATCH(Edges[[#This Row],[Vertex 1]],GroupVertices[Vertex],0)),1,1,"")</f>
        <v>4</v>
      </c>
      <c r="BU43" s="75" t="str">
        <f>REPLACE(INDEX(GroupVertices[Group],MATCH(Edges[[#This Row],[Vertex 2]],GroupVertices[Vertex],0)),1,1,"")</f>
        <v>1</v>
      </c>
      <c r="BV43" s="45">
        <v>0</v>
      </c>
      <c r="BW43" s="46">
        <v>0</v>
      </c>
      <c r="BX43" s="45">
        <v>0</v>
      </c>
      <c r="BY43" s="46">
        <v>0</v>
      </c>
      <c r="BZ43" s="45">
        <v>0</v>
      </c>
      <c r="CA43" s="46">
        <v>0</v>
      </c>
      <c r="CB43" s="45">
        <v>13</v>
      </c>
      <c r="CC43" s="46">
        <v>52</v>
      </c>
      <c r="CD43" s="45">
        <v>25</v>
      </c>
    </row>
    <row r="44" spans="1:82" ht="15">
      <c r="A44" s="61" t="s">
        <v>8019</v>
      </c>
      <c r="B44" s="61" t="s">
        <v>8049</v>
      </c>
      <c r="C44" s="62" t="s">
        <v>8003</v>
      </c>
      <c r="D44" s="63">
        <v>5.333333333333334</v>
      </c>
      <c r="E44" s="64" t="s">
        <v>132</v>
      </c>
      <c r="F44" s="65">
        <v>27.333333333333332</v>
      </c>
      <c r="G44" s="62"/>
      <c r="H44" s="66"/>
      <c r="I44" s="67"/>
      <c r="J44" s="67"/>
      <c r="K44" s="31" t="s">
        <v>65</v>
      </c>
      <c r="L44" s="74">
        <v>44</v>
      </c>
      <c r="M44" s="74"/>
      <c r="N44" s="69"/>
      <c r="O44" s="76" t="s">
        <v>272</v>
      </c>
      <c r="P44" s="78">
        <v>45021.87238425926</v>
      </c>
      <c r="Q44" s="76" t="s">
        <v>8072</v>
      </c>
      <c r="R44" s="76">
        <v>0</v>
      </c>
      <c r="S44" s="76">
        <v>0</v>
      </c>
      <c r="T44" s="76">
        <v>0</v>
      </c>
      <c r="U44" s="76">
        <v>0</v>
      </c>
      <c r="V44" s="76">
        <v>239</v>
      </c>
      <c r="W44" s="76"/>
      <c r="X44" s="76" t="s">
        <v>8139</v>
      </c>
      <c r="Y44" s="76" t="s">
        <v>8173</v>
      </c>
      <c r="Z44" s="76" t="s">
        <v>8049</v>
      </c>
      <c r="AA44" s="76"/>
      <c r="AB44" s="79" t="str">
        <f>HYPERLINK("https://pbs.twimg.com/media/Fs-oQsGXgAAlYk1.jpg")</f>
        <v>https://pbs.twimg.com/media/Fs-oQsGXgAAlYk1.jpg</v>
      </c>
      <c r="AC44" s="76" t="s">
        <v>281</v>
      </c>
      <c r="AD44" s="76"/>
      <c r="AE44" s="76" t="s">
        <v>287</v>
      </c>
      <c r="AF44" s="79" t="str">
        <f>HYPERLINK("https://twitter.com/canacarmexico/status/1643719216527450114")</f>
        <v>https://twitter.com/canacarmexico/status/1643719216527450114</v>
      </c>
      <c r="AG44" s="78">
        <v>45021.87238425926</v>
      </c>
      <c r="AH44" s="84">
        <v>45021</v>
      </c>
      <c r="AI44" s="80" t="s">
        <v>8214</v>
      </c>
      <c r="AJ44" s="76" t="s">
        <v>270</v>
      </c>
      <c r="AK44" s="76"/>
      <c r="AL44" s="76" t="s">
        <v>8301</v>
      </c>
      <c r="AM44" s="76" t="b">
        <v>0</v>
      </c>
      <c r="AN44" s="76"/>
      <c r="AO44" s="76"/>
      <c r="AP44" s="76"/>
      <c r="AQ44" s="76"/>
      <c r="AR44" s="76"/>
      <c r="AS44" s="76"/>
      <c r="AT44" s="76"/>
      <c r="AU44" s="76"/>
      <c r="AV44" s="76"/>
      <c r="AW44" s="76" t="s">
        <v>8315</v>
      </c>
      <c r="AX44" s="76"/>
      <c r="AY44" s="76">
        <v>1080</v>
      </c>
      <c r="AZ44" s="76">
        <v>1080</v>
      </c>
      <c r="BA44" s="76"/>
      <c r="BB44" s="76"/>
      <c r="BC44" s="76"/>
      <c r="BD44" s="79" t="str">
        <f>HYPERLINK("https://pbs.twimg.com/media/Fs-oQsGXgAAlYk1.jpg")</f>
        <v>https://pbs.twimg.com/media/Fs-oQsGXgAAlYk1.jpg</v>
      </c>
      <c r="BE44" s="80" t="s">
        <v>8376</v>
      </c>
      <c r="BF44" s="80" t="s">
        <v>8376</v>
      </c>
      <c r="BG44" s="76"/>
      <c r="BH44" s="80" t="s">
        <v>306</v>
      </c>
      <c r="BI44" s="80" t="s">
        <v>306</v>
      </c>
      <c r="BJ44" s="80" t="s">
        <v>306</v>
      </c>
      <c r="BK44" s="80" t="s">
        <v>8376</v>
      </c>
      <c r="BL44" s="76">
        <v>150427591</v>
      </c>
      <c r="BM44" s="76"/>
      <c r="BN44" s="76"/>
      <c r="BO44" s="76"/>
      <c r="BP44" s="76"/>
      <c r="BQ44" s="76"/>
      <c r="BR44" s="76"/>
      <c r="BS44" s="76">
        <v>2</v>
      </c>
      <c r="BT44" s="75" t="str">
        <f>REPLACE(INDEX(GroupVertices[Group],MATCH(Edges[[#This Row],[Vertex 1]],GroupVertices[Vertex],0)),1,1,"")</f>
        <v>4</v>
      </c>
      <c r="BU44" s="75" t="str">
        <f>REPLACE(INDEX(GroupVertices[Group],MATCH(Edges[[#This Row],[Vertex 2]],GroupVertices[Vertex],0)),1,1,"")</f>
        <v>1</v>
      </c>
      <c r="BV44" s="45">
        <v>0</v>
      </c>
      <c r="BW44" s="46">
        <v>0</v>
      </c>
      <c r="BX44" s="45">
        <v>0</v>
      </c>
      <c r="BY44" s="46">
        <v>0</v>
      </c>
      <c r="BZ44" s="45">
        <v>0</v>
      </c>
      <c r="CA44" s="46">
        <v>0</v>
      </c>
      <c r="CB44" s="45">
        <v>14</v>
      </c>
      <c r="CC44" s="46">
        <v>53.84615384615385</v>
      </c>
      <c r="CD44" s="45">
        <v>26</v>
      </c>
    </row>
    <row r="45" spans="1:82" ht="15">
      <c r="A45" s="61" t="s">
        <v>8020</v>
      </c>
      <c r="B45" s="61" t="s">
        <v>8019</v>
      </c>
      <c r="C45" s="62" t="s">
        <v>8002</v>
      </c>
      <c r="D45" s="63">
        <v>3</v>
      </c>
      <c r="E45" s="64" t="s">
        <v>132</v>
      </c>
      <c r="F45" s="65">
        <v>35</v>
      </c>
      <c r="G45" s="62"/>
      <c r="H45" s="66"/>
      <c r="I45" s="67"/>
      <c r="J45" s="67"/>
      <c r="K45" s="31" t="s">
        <v>65</v>
      </c>
      <c r="L45" s="74">
        <v>45</v>
      </c>
      <c r="M45" s="74"/>
      <c r="N45" s="69"/>
      <c r="O45" s="76" t="s">
        <v>273</v>
      </c>
      <c r="P45" s="78">
        <v>45015.88369212963</v>
      </c>
      <c r="Q45" s="76" t="s">
        <v>8060</v>
      </c>
      <c r="R45" s="76">
        <v>3</v>
      </c>
      <c r="S45" s="76">
        <v>0</v>
      </c>
      <c r="T45" s="76">
        <v>0</v>
      </c>
      <c r="U45" s="76">
        <v>0</v>
      </c>
      <c r="V45" s="76">
        <v>0</v>
      </c>
      <c r="W45" s="76"/>
      <c r="X45" s="76"/>
      <c r="Y45" s="76"/>
      <c r="Z45" s="76" t="s">
        <v>8185</v>
      </c>
      <c r="AA45" s="76"/>
      <c r="AB45" s="76"/>
      <c r="AC45" s="76"/>
      <c r="AD45" s="76"/>
      <c r="AE45" s="76" t="s">
        <v>287</v>
      </c>
      <c r="AF45" s="79" t="str">
        <f>HYPERLINK("https://twitter.com/motoradiesel/status/1641548987554762752")</f>
        <v>https://twitter.com/motoradiesel/status/1641548987554762752</v>
      </c>
      <c r="AG45" s="78">
        <v>45015.88369212963</v>
      </c>
      <c r="AH45" s="84">
        <v>45015</v>
      </c>
      <c r="AI45" s="80" t="s">
        <v>8215</v>
      </c>
      <c r="AJ45" s="76" t="s">
        <v>270</v>
      </c>
      <c r="AK45" s="76" t="s">
        <v>8272</v>
      </c>
      <c r="AL45" s="76" t="s">
        <v>8301</v>
      </c>
      <c r="AM45" s="76" t="b">
        <v>0</v>
      </c>
      <c r="AN45" s="76"/>
      <c r="AO45" s="76"/>
      <c r="AP45" s="76"/>
      <c r="AQ45" s="76"/>
      <c r="AR45" s="76"/>
      <c r="AS45" s="76"/>
      <c r="AT45" s="76"/>
      <c r="AU45" s="76"/>
      <c r="AV45" s="76"/>
      <c r="AW45" s="76"/>
      <c r="AX45" s="76"/>
      <c r="AY45" s="76"/>
      <c r="AZ45" s="76"/>
      <c r="BA45" s="76"/>
      <c r="BB45" s="76"/>
      <c r="BC45" s="76"/>
      <c r="BD45" s="79" t="str">
        <f>HYPERLINK("https://pbs.twimg.com/profile_images/1641176255046320129/tUBdg9Ns_normal.jpg")</f>
        <v>https://pbs.twimg.com/profile_images/1641176255046320129/tUBdg9Ns_normal.jpg</v>
      </c>
      <c r="BE45" s="80" t="s">
        <v>8377</v>
      </c>
      <c r="BF45" s="80" t="s">
        <v>8377</v>
      </c>
      <c r="BG45" s="76"/>
      <c r="BH45" s="80" t="s">
        <v>306</v>
      </c>
      <c r="BI45" s="80" t="s">
        <v>306</v>
      </c>
      <c r="BJ45" s="80" t="s">
        <v>8375</v>
      </c>
      <c r="BK45" s="80" t="s">
        <v>8375</v>
      </c>
      <c r="BL45" s="76">
        <v>118873793</v>
      </c>
      <c r="BM45" s="76"/>
      <c r="BN45" s="76"/>
      <c r="BO45" s="76"/>
      <c r="BP45" s="76"/>
      <c r="BQ45" s="76"/>
      <c r="BR45" s="76"/>
      <c r="BS45" s="76">
        <v>1</v>
      </c>
      <c r="BT45" s="75" t="str">
        <f>REPLACE(INDEX(GroupVertices[Group],MATCH(Edges[[#This Row],[Vertex 1]],GroupVertices[Vertex],0)),1,1,"")</f>
        <v>4</v>
      </c>
      <c r="BU45" s="75" t="str">
        <f>REPLACE(INDEX(GroupVertices[Group],MATCH(Edges[[#This Row],[Vertex 2]],GroupVertices[Vertex],0)),1,1,"")</f>
        <v>4</v>
      </c>
      <c r="BV45" s="45"/>
      <c r="BW45" s="46"/>
      <c r="BX45" s="45"/>
      <c r="BY45" s="46"/>
      <c r="BZ45" s="45"/>
      <c r="CA45" s="46"/>
      <c r="CB45" s="45"/>
      <c r="CC45" s="46"/>
      <c r="CD45" s="45"/>
    </row>
    <row r="46" spans="1:82" ht="15">
      <c r="A46" s="61" t="s">
        <v>8020</v>
      </c>
      <c r="B46" s="61" t="s">
        <v>8019</v>
      </c>
      <c r="C46" s="62" t="s">
        <v>8002</v>
      </c>
      <c r="D46" s="63">
        <v>3</v>
      </c>
      <c r="E46" s="64" t="s">
        <v>132</v>
      </c>
      <c r="F46" s="65">
        <v>35</v>
      </c>
      <c r="G46" s="62"/>
      <c r="H46" s="66"/>
      <c r="I46" s="67"/>
      <c r="J46" s="67"/>
      <c r="K46" s="31" t="s">
        <v>65</v>
      </c>
      <c r="L46" s="74">
        <v>46</v>
      </c>
      <c r="M46" s="74"/>
      <c r="N46" s="69"/>
      <c r="O46" s="76" t="s">
        <v>271</v>
      </c>
      <c r="P46" s="78">
        <v>45015.88369212963</v>
      </c>
      <c r="Q46" s="76" t="s">
        <v>8060</v>
      </c>
      <c r="R46" s="76">
        <v>3</v>
      </c>
      <c r="S46" s="76">
        <v>0</v>
      </c>
      <c r="T46" s="76">
        <v>0</v>
      </c>
      <c r="U46" s="76">
        <v>0</v>
      </c>
      <c r="V46" s="76">
        <v>0</v>
      </c>
      <c r="W46" s="76"/>
      <c r="X46" s="76"/>
      <c r="Y46" s="76"/>
      <c r="Z46" s="76" t="s">
        <v>8185</v>
      </c>
      <c r="AA46" s="76"/>
      <c r="AB46" s="76"/>
      <c r="AC46" s="76"/>
      <c r="AD46" s="76"/>
      <c r="AE46" s="76" t="s">
        <v>287</v>
      </c>
      <c r="AF46" s="79" t="str">
        <f>HYPERLINK("https://twitter.com/motoradiesel/status/1641548987554762752")</f>
        <v>https://twitter.com/motoradiesel/status/1641548987554762752</v>
      </c>
      <c r="AG46" s="78">
        <v>45015.88369212963</v>
      </c>
      <c r="AH46" s="84">
        <v>45015</v>
      </c>
      <c r="AI46" s="80" t="s">
        <v>8215</v>
      </c>
      <c r="AJ46" s="76" t="s">
        <v>270</v>
      </c>
      <c r="AK46" s="76" t="s">
        <v>8272</v>
      </c>
      <c r="AL46" s="76" t="s">
        <v>8301</v>
      </c>
      <c r="AM46" s="76" t="b">
        <v>0</v>
      </c>
      <c r="AN46" s="76"/>
      <c r="AO46" s="76"/>
      <c r="AP46" s="76"/>
      <c r="AQ46" s="76"/>
      <c r="AR46" s="76"/>
      <c r="AS46" s="76"/>
      <c r="AT46" s="76"/>
      <c r="AU46" s="76"/>
      <c r="AV46" s="76"/>
      <c r="AW46" s="76"/>
      <c r="AX46" s="76"/>
      <c r="AY46" s="76"/>
      <c r="AZ46" s="76"/>
      <c r="BA46" s="76"/>
      <c r="BB46" s="76"/>
      <c r="BC46" s="76"/>
      <c r="BD46" s="79" t="str">
        <f>HYPERLINK("https://pbs.twimg.com/profile_images/1641176255046320129/tUBdg9Ns_normal.jpg")</f>
        <v>https://pbs.twimg.com/profile_images/1641176255046320129/tUBdg9Ns_normal.jpg</v>
      </c>
      <c r="BE46" s="80" t="s">
        <v>8377</v>
      </c>
      <c r="BF46" s="80" t="s">
        <v>8377</v>
      </c>
      <c r="BG46" s="76"/>
      <c r="BH46" s="80" t="s">
        <v>306</v>
      </c>
      <c r="BI46" s="80" t="s">
        <v>306</v>
      </c>
      <c r="BJ46" s="80" t="s">
        <v>8375</v>
      </c>
      <c r="BK46" s="80" t="s">
        <v>8375</v>
      </c>
      <c r="BL46" s="76">
        <v>118873793</v>
      </c>
      <c r="BM46" s="76"/>
      <c r="BN46" s="76"/>
      <c r="BO46" s="76"/>
      <c r="BP46" s="76"/>
      <c r="BQ46" s="76"/>
      <c r="BR46" s="76"/>
      <c r="BS46" s="76">
        <v>1</v>
      </c>
      <c r="BT46" s="75" t="str">
        <f>REPLACE(INDEX(GroupVertices[Group],MATCH(Edges[[#This Row],[Vertex 1]],GroupVertices[Vertex],0)),1,1,"")</f>
        <v>4</v>
      </c>
      <c r="BU46" s="75" t="str">
        <f>REPLACE(INDEX(GroupVertices[Group],MATCH(Edges[[#This Row],[Vertex 2]],GroupVertices[Vertex],0)),1,1,"")</f>
        <v>4</v>
      </c>
      <c r="BV46" s="45"/>
      <c r="BW46" s="46"/>
      <c r="BX46" s="45"/>
      <c r="BY46" s="46"/>
      <c r="BZ46" s="45"/>
      <c r="CA46" s="46"/>
      <c r="CB46" s="45"/>
      <c r="CC46" s="46"/>
      <c r="CD46" s="45"/>
    </row>
    <row r="47" spans="1:82" ht="15">
      <c r="A47" s="61" t="s">
        <v>8020</v>
      </c>
      <c r="B47" s="61" t="s">
        <v>8049</v>
      </c>
      <c r="C47" s="62" t="s">
        <v>8002</v>
      </c>
      <c r="D47" s="63">
        <v>3</v>
      </c>
      <c r="E47" s="64" t="s">
        <v>132</v>
      </c>
      <c r="F47" s="65">
        <v>35</v>
      </c>
      <c r="G47" s="62"/>
      <c r="H47" s="66"/>
      <c r="I47" s="67"/>
      <c r="J47" s="67"/>
      <c r="K47" s="31" t="s">
        <v>65</v>
      </c>
      <c r="L47" s="74">
        <v>47</v>
      </c>
      <c r="M47" s="74"/>
      <c r="N47" s="69"/>
      <c r="O47" s="76" t="s">
        <v>273</v>
      </c>
      <c r="P47" s="78">
        <v>45015.88369212963</v>
      </c>
      <c r="Q47" s="76" t="s">
        <v>8060</v>
      </c>
      <c r="R47" s="76">
        <v>3</v>
      </c>
      <c r="S47" s="76">
        <v>0</v>
      </c>
      <c r="T47" s="76">
        <v>0</v>
      </c>
      <c r="U47" s="76">
        <v>0</v>
      </c>
      <c r="V47" s="76">
        <v>0</v>
      </c>
      <c r="W47" s="76"/>
      <c r="X47" s="76"/>
      <c r="Y47" s="76"/>
      <c r="Z47" s="76" t="s">
        <v>8185</v>
      </c>
      <c r="AA47" s="76"/>
      <c r="AB47" s="76"/>
      <c r="AC47" s="76"/>
      <c r="AD47" s="76"/>
      <c r="AE47" s="76" t="s">
        <v>287</v>
      </c>
      <c r="AF47" s="79" t="str">
        <f>HYPERLINK("https://twitter.com/motoradiesel/status/1641548987554762752")</f>
        <v>https://twitter.com/motoradiesel/status/1641548987554762752</v>
      </c>
      <c r="AG47" s="78">
        <v>45015.88369212963</v>
      </c>
      <c r="AH47" s="84">
        <v>45015</v>
      </c>
      <c r="AI47" s="80" t="s">
        <v>8215</v>
      </c>
      <c r="AJ47" s="76" t="s">
        <v>270</v>
      </c>
      <c r="AK47" s="76" t="s">
        <v>8272</v>
      </c>
      <c r="AL47" s="76" t="s">
        <v>8301</v>
      </c>
      <c r="AM47" s="76" t="b">
        <v>0</v>
      </c>
      <c r="AN47" s="76"/>
      <c r="AO47" s="76"/>
      <c r="AP47" s="76"/>
      <c r="AQ47" s="76"/>
      <c r="AR47" s="76"/>
      <c r="AS47" s="76"/>
      <c r="AT47" s="76"/>
      <c r="AU47" s="76"/>
      <c r="AV47" s="76"/>
      <c r="AW47" s="76"/>
      <c r="AX47" s="76"/>
      <c r="AY47" s="76"/>
      <c r="AZ47" s="76"/>
      <c r="BA47" s="76"/>
      <c r="BB47" s="76"/>
      <c r="BC47" s="76"/>
      <c r="BD47" s="79" t="str">
        <f>HYPERLINK("https://pbs.twimg.com/profile_images/1641176255046320129/tUBdg9Ns_normal.jpg")</f>
        <v>https://pbs.twimg.com/profile_images/1641176255046320129/tUBdg9Ns_normal.jpg</v>
      </c>
      <c r="BE47" s="80" t="s">
        <v>8377</v>
      </c>
      <c r="BF47" s="80" t="s">
        <v>8377</v>
      </c>
      <c r="BG47" s="76"/>
      <c r="BH47" s="80" t="s">
        <v>306</v>
      </c>
      <c r="BI47" s="80" t="s">
        <v>306</v>
      </c>
      <c r="BJ47" s="80" t="s">
        <v>8375</v>
      </c>
      <c r="BK47" s="80" t="s">
        <v>8375</v>
      </c>
      <c r="BL47" s="76">
        <v>118873793</v>
      </c>
      <c r="BM47" s="76"/>
      <c r="BN47" s="76"/>
      <c r="BO47" s="76"/>
      <c r="BP47" s="76"/>
      <c r="BQ47" s="76"/>
      <c r="BR47" s="76"/>
      <c r="BS47" s="76">
        <v>1</v>
      </c>
      <c r="BT47" s="75" t="str">
        <f>REPLACE(INDEX(GroupVertices[Group],MATCH(Edges[[#This Row],[Vertex 1]],GroupVertices[Vertex],0)),1,1,"")</f>
        <v>4</v>
      </c>
      <c r="BU47" s="75" t="str">
        <f>REPLACE(INDEX(GroupVertices[Group],MATCH(Edges[[#This Row],[Vertex 2]],GroupVertices[Vertex],0)),1,1,"")</f>
        <v>1</v>
      </c>
      <c r="BV47" s="45">
        <v>0</v>
      </c>
      <c r="BW47" s="46">
        <v>0</v>
      </c>
      <c r="BX47" s="45">
        <v>0</v>
      </c>
      <c r="BY47" s="46">
        <v>0</v>
      </c>
      <c r="BZ47" s="45">
        <v>0</v>
      </c>
      <c r="CA47" s="46">
        <v>0</v>
      </c>
      <c r="CB47" s="45">
        <v>10</v>
      </c>
      <c r="CC47" s="46">
        <v>50</v>
      </c>
      <c r="CD47" s="45">
        <v>20</v>
      </c>
    </row>
    <row r="48" spans="1:82" ht="15">
      <c r="A48" s="61" t="s">
        <v>8021</v>
      </c>
      <c r="B48" s="61" t="s">
        <v>8028</v>
      </c>
      <c r="C48" s="62" t="s">
        <v>8002</v>
      </c>
      <c r="D48" s="63">
        <v>3</v>
      </c>
      <c r="E48" s="64" t="s">
        <v>132</v>
      </c>
      <c r="F48" s="65">
        <v>35</v>
      </c>
      <c r="G48" s="62"/>
      <c r="H48" s="66"/>
      <c r="I48" s="67"/>
      <c r="J48" s="67"/>
      <c r="K48" s="31" t="s">
        <v>65</v>
      </c>
      <c r="L48" s="74">
        <v>48</v>
      </c>
      <c r="M48" s="74"/>
      <c r="N48" s="69"/>
      <c r="O48" s="76" t="s">
        <v>273</v>
      </c>
      <c r="P48" s="78">
        <v>45021.855787037035</v>
      </c>
      <c r="Q48" s="76" t="s">
        <v>8073</v>
      </c>
      <c r="R48" s="76">
        <v>5</v>
      </c>
      <c r="S48" s="76">
        <v>0</v>
      </c>
      <c r="T48" s="76">
        <v>0</v>
      </c>
      <c r="U48" s="76">
        <v>0</v>
      </c>
      <c r="V48" s="76">
        <v>0</v>
      </c>
      <c r="W48" s="76"/>
      <c r="X48" s="76"/>
      <c r="Y48" s="76"/>
      <c r="Z48" s="76" t="s">
        <v>8028</v>
      </c>
      <c r="AA48" s="76"/>
      <c r="AB48" s="76"/>
      <c r="AC48" s="76"/>
      <c r="AD48" s="76"/>
      <c r="AE48" s="76" t="s">
        <v>287</v>
      </c>
      <c r="AF48" s="79" t="str">
        <f>HYPERLINK("https://twitter.com/intermodalexp/status/1643713202897731584")</f>
        <v>https://twitter.com/intermodalexp/status/1643713202897731584</v>
      </c>
      <c r="AG48" s="78">
        <v>45021.855787037035</v>
      </c>
      <c r="AH48" s="84">
        <v>45021</v>
      </c>
      <c r="AI48" s="80" t="s">
        <v>8216</v>
      </c>
      <c r="AJ48" s="76" t="s">
        <v>270</v>
      </c>
      <c r="AK48" s="76" t="s">
        <v>8281</v>
      </c>
      <c r="AL48" s="76" t="s">
        <v>8301</v>
      </c>
      <c r="AM48" s="76" t="b">
        <v>0</v>
      </c>
      <c r="AN48" s="76"/>
      <c r="AO48" s="76"/>
      <c r="AP48" s="76"/>
      <c r="AQ48" s="76"/>
      <c r="AR48" s="76"/>
      <c r="AS48" s="76"/>
      <c r="AT48" s="76"/>
      <c r="AU48" s="76"/>
      <c r="AV48" s="76"/>
      <c r="AW48" s="76"/>
      <c r="AX48" s="76"/>
      <c r="AY48" s="76"/>
      <c r="AZ48" s="76"/>
      <c r="BA48" s="76"/>
      <c r="BB48" s="76"/>
      <c r="BC48" s="76"/>
      <c r="BD48" s="79" t="str">
        <f>HYPERLINK("https://pbs.twimg.com/profile_images/1458595218018689024/BLgyAgwf_normal.jpg")</f>
        <v>https://pbs.twimg.com/profile_images/1458595218018689024/BLgyAgwf_normal.jpg</v>
      </c>
      <c r="BE48" s="80" t="s">
        <v>8378</v>
      </c>
      <c r="BF48" s="80" t="s">
        <v>8378</v>
      </c>
      <c r="BG48" s="76"/>
      <c r="BH48" s="80" t="s">
        <v>306</v>
      </c>
      <c r="BI48" s="80" t="s">
        <v>306</v>
      </c>
      <c r="BJ48" s="80" t="s">
        <v>8415</v>
      </c>
      <c r="BK48" s="80" t="s">
        <v>8415</v>
      </c>
      <c r="BL48" s="76">
        <v>3434416031</v>
      </c>
      <c r="BM48" s="76"/>
      <c r="BN48" s="76"/>
      <c r="BO48" s="76"/>
      <c r="BP48" s="76"/>
      <c r="BQ48" s="76"/>
      <c r="BR48" s="76"/>
      <c r="BS48" s="76">
        <v>1</v>
      </c>
      <c r="BT48" s="75" t="str">
        <f>REPLACE(INDEX(GroupVertices[Group],MATCH(Edges[[#This Row],[Vertex 1]],GroupVertices[Vertex],0)),1,1,"")</f>
        <v>2</v>
      </c>
      <c r="BU48" s="75" t="str">
        <f>REPLACE(INDEX(GroupVertices[Group],MATCH(Edges[[#This Row],[Vertex 2]],GroupVertices[Vertex],0)),1,1,"")</f>
        <v>2</v>
      </c>
      <c r="BV48" s="45"/>
      <c r="BW48" s="46"/>
      <c r="BX48" s="45"/>
      <c r="BY48" s="46"/>
      <c r="BZ48" s="45"/>
      <c r="CA48" s="46"/>
      <c r="CB48" s="45"/>
      <c r="CC48" s="46"/>
      <c r="CD48" s="45"/>
    </row>
    <row r="49" spans="1:82" ht="15">
      <c r="A49" s="61" t="s">
        <v>8021</v>
      </c>
      <c r="B49" s="61" t="s">
        <v>8028</v>
      </c>
      <c r="C49" s="62" t="s">
        <v>8002</v>
      </c>
      <c r="D49" s="63">
        <v>3</v>
      </c>
      <c r="E49" s="64" t="s">
        <v>132</v>
      </c>
      <c r="F49" s="65">
        <v>35</v>
      </c>
      <c r="G49" s="62"/>
      <c r="H49" s="66"/>
      <c r="I49" s="67"/>
      <c r="J49" s="67"/>
      <c r="K49" s="31" t="s">
        <v>65</v>
      </c>
      <c r="L49" s="74">
        <v>49</v>
      </c>
      <c r="M49" s="74"/>
      <c r="N49" s="69"/>
      <c r="O49" s="76" t="s">
        <v>271</v>
      </c>
      <c r="P49" s="78">
        <v>45021.855787037035</v>
      </c>
      <c r="Q49" s="76" t="s">
        <v>8073</v>
      </c>
      <c r="R49" s="76">
        <v>5</v>
      </c>
      <c r="S49" s="76">
        <v>0</v>
      </c>
      <c r="T49" s="76">
        <v>0</v>
      </c>
      <c r="U49" s="76">
        <v>0</v>
      </c>
      <c r="V49" s="76">
        <v>0</v>
      </c>
      <c r="W49" s="76"/>
      <c r="X49" s="76"/>
      <c r="Y49" s="76"/>
      <c r="Z49" s="76" t="s">
        <v>8028</v>
      </c>
      <c r="AA49" s="76"/>
      <c r="AB49" s="76"/>
      <c r="AC49" s="76"/>
      <c r="AD49" s="76"/>
      <c r="AE49" s="76" t="s">
        <v>287</v>
      </c>
      <c r="AF49" s="79" t="str">
        <f>HYPERLINK("https://twitter.com/intermodalexp/status/1643713202897731584")</f>
        <v>https://twitter.com/intermodalexp/status/1643713202897731584</v>
      </c>
      <c r="AG49" s="78">
        <v>45021.855787037035</v>
      </c>
      <c r="AH49" s="84">
        <v>45021</v>
      </c>
      <c r="AI49" s="80" t="s">
        <v>8216</v>
      </c>
      <c r="AJ49" s="76" t="s">
        <v>270</v>
      </c>
      <c r="AK49" s="76" t="s">
        <v>8281</v>
      </c>
      <c r="AL49" s="76" t="s">
        <v>8301</v>
      </c>
      <c r="AM49" s="76" t="b">
        <v>0</v>
      </c>
      <c r="AN49" s="76"/>
      <c r="AO49" s="76"/>
      <c r="AP49" s="76"/>
      <c r="AQ49" s="76"/>
      <c r="AR49" s="76"/>
      <c r="AS49" s="76"/>
      <c r="AT49" s="76"/>
      <c r="AU49" s="76"/>
      <c r="AV49" s="76"/>
      <c r="AW49" s="76"/>
      <c r="AX49" s="76"/>
      <c r="AY49" s="76"/>
      <c r="AZ49" s="76"/>
      <c r="BA49" s="76"/>
      <c r="BB49" s="76"/>
      <c r="BC49" s="76"/>
      <c r="BD49" s="79" t="str">
        <f>HYPERLINK("https://pbs.twimg.com/profile_images/1458595218018689024/BLgyAgwf_normal.jpg")</f>
        <v>https://pbs.twimg.com/profile_images/1458595218018689024/BLgyAgwf_normal.jpg</v>
      </c>
      <c r="BE49" s="80" t="s">
        <v>8378</v>
      </c>
      <c r="BF49" s="80" t="s">
        <v>8378</v>
      </c>
      <c r="BG49" s="76"/>
      <c r="BH49" s="80" t="s">
        <v>306</v>
      </c>
      <c r="BI49" s="80" t="s">
        <v>306</v>
      </c>
      <c r="BJ49" s="80" t="s">
        <v>8415</v>
      </c>
      <c r="BK49" s="80" t="s">
        <v>8415</v>
      </c>
      <c r="BL49" s="76">
        <v>3434416031</v>
      </c>
      <c r="BM49" s="76"/>
      <c r="BN49" s="76"/>
      <c r="BO49" s="76"/>
      <c r="BP49" s="76"/>
      <c r="BQ49" s="76"/>
      <c r="BR49" s="76"/>
      <c r="BS49" s="76">
        <v>1</v>
      </c>
      <c r="BT49" s="75" t="str">
        <f>REPLACE(INDEX(GroupVertices[Group],MATCH(Edges[[#This Row],[Vertex 1]],GroupVertices[Vertex],0)),1,1,"")</f>
        <v>2</v>
      </c>
      <c r="BU49" s="75" t="str">
        <f>REPLACE(INDEX(GroupVertices[Group],MATCH(Edges[[#This Row],[Vertex 2]],GroupVertices[Vertex],0)),1,1,"")</f>
        <v>2</v>
      </c>
      <c r="BV49" s="45">
        <v>0</v>
      </c>
      <c r="BW49" s="46">
        <v>0</v>
      </c>
      <c r="BX49" s="45">
        <v>0</v>
      </c>
      <c r="BY49" s="46">
        <v>0</v>
      </c>
      <c r="BZ49" s="45">
        <v>0</v>
      </c>
      <c r="CA49" s="46">
        <v>0</v>
      </c>
      <c r="CB49" s="45">
        <v>11</v>
      </c>
      <c r="CC49" s="46">
        <v>52.38095238095238</v>
      </c>
      <c r="CD49" s="45">
        <v>21</v>
      </c>
    </row>
    <row r="50" spans="1:82" ht="15">
      <c r="A50" s="61" t="s">
        <v>8022</v>
      </c>
      <c r="B50" s="61" t="s">
        <v>8049</v>
      </c>
      <c r="C50" s="62" t="s">
        <v>8002</v>
      </c>
      <c r="D50" s="63">
        <v>3</v>
      </c>
      <c r="E50" s="64" t="s">
        <v>132</v>
      </c>
      <c r="F50" s="65">
        <v>35</v>
      </c>
      <c r="G50" s="62"/>
      <c r="H50" s="66"/>
      <c r="I50" s="67"/>
      <c r="J50" s="67"/>
      <c r="K50" s="31" t="s">
        <v>65</v>
      </c>
      <c r="L50" s="74">
        <v>50</v>
      </c>
      <c r="M50" s="74"/>
      <c r="N50" s="69"/>
      <c r="O50" s="76" t="s">
        <v>272</v>
      </c>
      <c r="P50" s="78">
        <v>45019.69372685185</v>
      </c>
      <c r="Q50" s="76" t="s">
        <v>8074</v>
      </c>
      <c r="R50" s="76">
        <v>1</v>
      </c>
      <c r="S50" s="76">
        <v>1</v>
      </c>
      <c r="T50" s="76">
        <v>0</v>
      </c>
      <c r="U50" s="76">
        <v>0</v>
      </c>
      <c r="V50" s="76">
        <v>13</v>
      </c>
      <c r="W50" s="76"/>
      <c r="X50" s="79" t="str">
        <f>HYPERLINK("https://twitter.com/ShipzoCo/status/1642929694789238785/photo/1")</f>
        <v>https://twitter.com/ShipzoCo/status/1642929694789238785/photo/1</v>
      </c>
      <c r="Y50" s="76" t="s">
        <v>279</v>
      </c>
      <c r="Z50" s="76" t="s">
        <v>8049</v>
      </c>
      <c r="AA50" s="76"/>
      <c r="AB50" s="79" t="str">
        <f>HYPERLINK("https://pbs.twimg.com/media/Fszb2A8aQAIVISl.jpg")</f>
        <v>https://pbs.twimg.com/media/Fszb2A8aQAIVISl.jpg</v>
      </c>
      <c r="AC50" s="76" t="s">
        <v>281</v>
      </c>
      <c r="AD50" s="76"/>
      <c r="AE50" s="76" t="s">
        <v>286</v>
      </c>
      <c r="AF50" s="79" t="str">
        <f>HYPERLINK("https://twitter.com/shipzoco/status/1642929694789238785")</f>
        <v>https://twitter.com/shipzoco/status/1642929694789238785</v>
      </c>
      <c r="AG50" s="78">
        <v>45019.69372685185</v>
      </c>
      <c r="AH50" s="84">
        <v>45019</v>
      </c>
      <c r="AI50" s="80" t="s">
        <v>8217</v>
      </c>
      <c r="AJ50" s="76" t="s">
        <v>270</v>
      </c>
      <c r="AK50" s="76"/>
      <c r="AL50" s="76"/>
      <c r="AM50" s="76" t="b">
        <v>0</v>
      </c>
      <c r="AN50" s="76"/>
      <c r="AO50" s="76"/>
      <c r="AP50" s="76"/>
      <c r="AQ50" s="76"/>
      <c r="AR50" s="76"/>
      <c r="AS50" s="76"/>
      <c r="AT50" s="76"/>
      <c r="AU50" s="76"/>
      <c r="AV50" s="76"/>
      <c r="AW50" s="76" t="s">
        <v>8316</v>
      </c>
      <c r="AX50" s="76"/>
      <c r="AY50" s="76">
        <v>1400</v>
      </c>
      <c r="AZ50" s="76">
        <v>1400</v>
      </c>
      <c r="BA50" s="76"/>
      <c r="BB50" s="76"/>
      <c r="BC50" s="76"/>
      <c r="BD50" s="79" t="str">
        <f>HYPERLINK("https://pbs.twimg.com/media/Fszb2A8aQAIVISl.jpg")</f>
        <v>https://pbs.twimg.com/media/Fszb2A8aQAIVISl.jpg</v>
      </c>
      <c r="BE50" s="80" t="s">
        <v>8379</v>
      </c>
      <c r="BF50" s="80" t="s">
        <v>8379</v>
      </c>
      <c r="BG50" s="76"/>
      <c r="BH50" s="80" t="s">
        <v>306</v>
      </c>
      <c r="BI50" s="80" t="s">
        <v>306</v>
      </c>
      <c r="BJ50" s="80" t="s">
        <v>306</v>
      </c>
      <c r="BK50" s="80" t="s">
        <v>8379</v>
      </c>
      <c r="BL50" s="80" t="s">
        <v>8446</v>
      </c>
      <c r="BM50" s="76"/>
      <c r="BN50" s="76"/>
      <c r="BO50" s="76"/>
      <c r="BP50" s="76"/>
      <c r="BQ50" s="76"/>
      <c r="BR50" s="76"/>
      <c r="BS50" s="76">
        <v>1</v>
      </c>
      <c r="BT50" s="75" t="str">
        <f>REPLACE(INDEX(GroupVertices[Group],MATCH(Edges[[#This Row],[Vertex 1]],GroupVertices[Vertex],0)),1,1,"")</f>
        <v>1</v>
      </c>
      <c r="BU50" s="75" t="str">
        <f>REPLACE(INDEX(GroupVertices[Group],MATCH(Edges[[#This Row],[Vertex 2]],GroupVertices[Vertex],0)),1,1,"")</f>
        <v>1</v>
      </c>
      <c r="BV50" s="45">
        <v>1</v>
      </c>
      <c r="BW50" s="46">
        <v>5</v>
      </c>
      <c r="BX50" s="45">
        <v>0</v>
      </c>
      <c r="BY50" s="46">
        <v>0</v>
      </c>
      <c r="BZ50" s="45">
        <v>0</v>
      </c>
      <c r="CA50" s="46">
        <v>0</v>
      </c>
      <c r="CB50" s="45">
        <v>9</v>
      </c>
      <c r="CC50" s="46">
        <v>45</v>
      </c>
      <c r="CD50" s="45">
        <v>20</v>
      </c>
    </row>
    <row r="51" spans="1:82" ht="15">
      <c r="A51" s="61" t="s">
        <v>8023</v>
      </c>
      <c r="B51" s="61" t="s">
        <v>8022</v>
      </c>
      <c r="C51" s="62" t="s">
        <v>8002</v>
      </c>
      <c r="D51" s="63">
        <v>3</v>
      </c>
      <c r="E51" s="64" t="s">
        <v>132</v>
      </c>
      <c r="F51" s="65">
        <v>35</v>
      </c>
      <c r="G51" s="62"/>
      <c r="H51" s="66"/>
      <c r="I51" s="67"/>
      <c r="J51" s="67"/>
      <c r="K51" s="31" t="s">
        <v>65</v>
      </c>
      <c r="L51" s="74">
        <v>51</v>
      </c>
      <c r="M51" s="74"/>
      <c r="N51" s="69"/>
      <c r="O51" s="76" t="s">
        <v>273</v>
      </c>
      <c r="P51" s="78">
        <v>45019.711689814816</v>
      </c>
      <c r="Q51" s="76" t="s">
        <v>8075</v>
      </c>
      <c r="R51" s="76">
        <v>1</v>
      </c>
      <c r="S51" s="76">
        <v>0</v>
      </c>
      <c r="T51" s="76">
        <v>0</v>
      </c>
      <c r="U51" s="76">
        <v>0</v>
      </c>
      <c r="V51" s="76">
        <v>0</v>
      </c>
      <c r="W51" s="76"/>
      <c r="X51" s="76"/>
      <c r="Y51" s="76"/>
      <c r="Z51" s="76" t="s">
        <v>8186</v>
      </c>
      <c r="AA51" s="76"/>
      <c r="AB51" s="76"/>
      <c r="AC51" s="76"/>
      <c r="AD51" s="76"/>
      <c r="AE51" s="76" t="s">
        <v>286</v>
      </c>
      <c r="AF51" s="79" t="str">
        <f>HYPERLINK("https://twitter.com/nichosolano/status/1642936204202065944")</f>
        <v>https://twitter.com/nichosolano/status/1642936204202065944</v>
      </c>
      <c r="AG51" s="78">
        <v>45019.711689814816</v>
      </c>
      <c r="AH51" s="84">
        <v>45019</v>
      </c>
      <c r="AI51" s="80" t="s">
        <v>8218</v>
      </c>
      <c r="AJ51" s="76" t="s">
        <v>270</v>
      </c>
      <c r="AK51" s="76"/>
      <c r="AL51" s="76"/>
      <c r="AM51" s="76" t="b">
        <v>0</v>
      </c>
      <c r="AN51" s="76"/>
      <c r="AO51" s="76"/>
      <c r="AP51" s="76"/>
      <c r="AQ51" s="76"/>
      <c r="AR51" s="76"/>
      <c r="AS51" s="76"/>
      <c r="AT51" s="76"/>
      <c r="AU51" s="76"/>
      <c r="AV51" s="76"/>
      <c r="AW51" s="76"/>
      <c r="AX51" s="76"/>
      <c r="AY51" s="76"/>
      <c r="AZ51" s="76"/>
      <c r="BA51" s="76"/>
      <c r="BB51" s="76"/>
      <c r="BC51" s="76"/>
      <c r="BD51" s="79" t="str">
        <f>HYPERLINK("https://pbs.twimg.com/profile_images/1295804898999545862/NWSB8GEE_normal.jpg")</f>
        <v>https://pbs.twimg.com/profile_images/1295804898999545862/NWSB8GEE_normal.jpg</v>
      </c>
      <c r="BE51" s="80" t="s">
        <v>8380</v>
      </c>
      <c r="BF51" s="80" t="s">
        <v>8380</v>
      </c>
      <c r="BG51" s="76"/>
      <c r="BH51" s="80" t="s">
        <v>306</v>
      </c>
      <c r="BI51" s="80" t="s">
        <v>306</v>
      </c>
      <c r="BJ51" s="80" t="s">
        <v>8379</v>
      </c>
      <c r="BK51" s="80" t="s">
        <v>8379</v>
      </c>
      <c r="BL51" s="80" t="s">
        <v>8447</v>
      </c>
      <c r="BM51" s="76"/>
      <c r="BN51" s="76"/>
      <c r="BO51" s="76"/>
      <c r="BP51" s="76"/>
      <c r="BQ51" s="76"/>
      <c r="BR51" s="76"/>
      <c r="BS51" s="76">
        <v>1</v>
      </c>
      <c r="BT51" s="75" t="str">
        <f>REPLACE(INDEX(GroupVertices[Group],MATCH(Edges[[#This Row],[Vertex 1]],GroupVertices[Vertex],0)),1,1,"")</f>
        <v>1</v>
      </c>
      <c r="BU51" s="75" t="str">
        <f>REPLACE(INDEX(GroupVertices[Group],MATCH(Edges[[#This Row],[Vertex 2]],GroupVertices[Vertex],0)),1,1,"")</f>
        <v>1</v>
      </c>
      <c r="BV51" s="45"/>
      <c r="BW51" s="46"/>
      <c r="BX51" s="45"/>
      <c r="BY51" s="46"/>
      <c r="BZ51" s="45"/>
      <c r="CA51" s="46"/>
      <c r="CB51" s="45"/>
      <c r="CC51" s="46"/>
      <c r="CD51" s="45"/>
    </row>
    <row r="52" spans="1:82" ht="15">
      <c r="A52" s="61" t="s">
        <v>8023</v>
      </c>
      <c r="B52" s="61" t="s">
        <v>8022</v>
      </c>
      <c r="C52" s="62" t="s">
        <v>8002</v>
      </c>
      <c r="D52" s="63">
        <v>3</v>
      </c>
      <c r="E52" s="64" t="s">
        <v>132</v>
      </c>
      <c r="F52" s="65">
        <v>35</v>
      </c>
      <c r="G52" s="62"/>
      <c r="H52" s="66"/>
      <c r="I52" s="67"/>
      <c r="J52" s="67"/>
      <c r="K52" s="31" t="s">
        <v>65</v>
      </c>
      <c r="L52" s="74">
        <v>52</v>
      </c>
      <c r="M52" s="74"/>
      <c r="N52" s="69"/>
      <c r="O52" s="76" t="s">
        <v>271</v>
      </c>
      <c r="P52" s="78">
        <v>45019.711689814816</v>
      </c>
      <c r="Q52" s="76" t="s">
        <v>8075</v>
      </c>
      <c r="R52" s="76">
        <v>1</v>
      </c>
      <c r="S52" s="76">
        <v>0</v>
      </c>
      <c r="T52" s="76">
        <v>0</v>
      </c>
      <c r="U52" s="76">
        <v>0</v>
      </c>
      <c r="V52" s="76">
        <v>0</v>
      </c>
      <c r="W52" s="76"/>
      <c r="X52" s="76"/>
      <c r="Y52" s="76"/>
      <c r="Z52" s="76" t="s">
        <v>8186</v>
      </c>
      <c r="AA52" s="76"/>
      <c r="AB52" s="76"/>
      <c r="AC52" s="76"/>
      <c r="AD52" s="76"/>
      <c r="AE52" s="76" t="s">
        <v>286</v>
      </c>
      <c r="AF52" s="79" t="str">
        <f>HYPERLINK("https://twitter.com/nichosolano/status/1642936204202065944")</f>
        <v>https://twitter.com/nichosolano/status/1642936204202065944</v>
      </c>
      <c r="AG52" s="78">
        <v>45019.711689814816</v>
      </c>
      <c r="AH52" s="84">
        <v>45019</v>
      </c>
      <c r="AI52" s="80" t="s">
        <v>8218</v>
      </c>
      <c r="AJ52" s="76" t="s">
        <v>270</v>
      </c>
      <c r="AK52" s="76"/>
      <c r="AL52" s="76"/>
      <c r="AM52" s="76" t="b">
        <v>0</v>
      </c>
      <c r="AN52" s="76"/>
      <c r="AO52" s="76"/>
      <c r="AP52" s="76"/>
      <c r="AQ52" s="76"/>
      <c r="AR52" s="76"/>
      <c r="AS52" s="76"/>
      <c r="AT52" s="76"/>
      <c r="AU52" s="76"/>
      <c r="AV52" s="76"/>
      <c r="AW52" s="76"/>
      <c r="AX52" s="76"/>
      <c r="AY52" s="76"/>
      <c r="AZ52" s="76"/>
      <c r="BA52" s="76"/>
      <c r="BB52" s="76"/>
      <c r="BC52" s="76"/>
      <c r="BD52" s="79" t="str">
        <f>HYPERLINK("https://pbs.twimg.com/profile_images/1295804898999545862/NWSB8GEE_normal.jpg")</f>
        <v>https://pbs.twimg.com/profile_images/1295804898999545862/NWSB8GEE_normal.jpg</v>
      </c>
      <c r="BE52" s="80" t="s">
        <v>8380</v>
      </c>
      <c r="BF52" s="80" t="s">
        <v>8380</v>
      </c>
      <c r="BG52" s="76"/>
      <c r="BH52" s="80" t="s">
        <v>306</v>
      </c>
      <c r="BI52" s="80" t="s">
        <v>306</v>
      </c>
      <c r="BJ52" s="80" t="s">
        <v>8379</v>
      </c>
      <c r="BK52" s="80" t="s">
        <v>8379</v>
      </c>
      <c r="BL52" s="80" t="s">
        <v>8447</v>
      </c>
      <c r="BM52" s="76"/>
      <c r="BN52" s="76"/>
      <c r="BO52" s="76"/>
      <c r="BP52" s="76"/>
      <c r="BQ52" s="76"/>
      <c r="BR52" s="76"/>
      <c r="BS52" s="76">
        <v>1</v>
      </c>
      <c r="BT52" s="75" t="str">
        <f>REPLACE(INDEX(GroupVertices[Group],MATCH(Edges[[#This Row],[Vertex 1]],GroupVertices[Vertex],0)),1,1,"")</f>
        <v>1</v>
      </c>
      <c r="BU52" s="75" t="str">
        <f>REPLACE(INDEX(GroupVertices[Group],MATCH(Edges[[#This Row],[Vertex 2]],GroupVertices[Vertex],0)),1,1,"")</f>
        <v>1</v>
      </c>
      <c r="BV52" s="45"/>
      <c r="BW52" s="46"/>
      <c r="BX52" s="45"/>
      <c r="BY52" s="46"/>
      <c r="BZ52" s="45"/>
      <c r="CA52" s="46"/>
      <c r="CB52" s="45"/>
      <c r="CC52" s="46"/>
      <c r="CD52" s="45"/>
    </row>
    <row r="53" spans="1:82" ht="15">
      <c r="A53" s="61" t="s">
        <v>8023</v>
      </c>
      <c r="B53" s="61" t="s">
        <v>8049</v>
      </c>
      <c r="C53" s="62" t="s">
        <v>8002</v>
      </c>
      <c r="D53" s="63">
        <v>3</v>
      </c>
      <c r="E53" s="64" t="s">
        <v>132</v>
      </c>
      <c r="F53" s="65">
        <v>35</v>
      </c>
      <c r="G53" s="62"/>
      <c r="H53" s="66"/>
      <c r="I53" s="67"/>
      <c r="J53" s="67"/>
      <c r="K53" s="31" t="s">
        <v>65</v>
      </c>
      <c r="L53" s="74">
        <v>53</v>
      </c>
      <c r="M53" s="74"/>
      <c r="N53" s="69"/>
      <c r="O53" s="76" t="s">
        <v>273</v>
      </c>
      <c r="P53" s="78">
        <v>45019.711689814816</v>
      </c>
      <c r="Q53" s="76" t="s">
        <v>8075</v>
      </c>
      <c r="R53" s="76">
        <v>1</v>
      </c>
      <c r="S53" s="76">
        <v>0</v>
      </c>
      <c r="T53" s="76">
        <v>0</v>
      </c>
      <c r="U53" s="76">
        <v>0</v>
      </c>
      <c r="V53" s="76">
        <v>0</v>
      </c>
      <c r="W53" s="76"/>
      <c r="X53" s="76"/>
      <c r="Y53" s="76"/>
      <c r="Z53" s="76" t="s">
        <v>8186</v>
      </c>
      <c r="AA53" s="76"/>
      <c r="AB53" s="76"/>
      <c r="AC53" s="76"/>
      <c r="AD53" s="76"/>
      <c r="AE53" s="76" t="s">
        <v>286</v>
      </c>
      <c r="AF53" s="79" t="str">
        <f>HYPERLINK("https://twitter.com/nichosolano/status/1642936204202065944")</f>
        <v>https://twitter.com/nichosolano/status/1642936204202065944</v>
      </c>
      <c r="AG53" s="78">
        <v>45019.711689814816</v>
      </c>
      <c r="AH53" s="84">
        <v>45019</v>
      </c>
      <c r="AI53" s="80" t="s">
        <v>8218</v>
      </c>
      <c r="AJ53" s="76" t="s">
        <v>270</v>
      </c>
      <c r="AK53" s="76"/>
      <c r="AL53" s="76"/>
      <c r="AM53" s="76" t="b">
        <v>0</v>
      </c>
      <c r="AN53" s="76"/>
      <c r="AO53" s="76"/>
      <c r="AP53" s="76"/>
      <c r="AQ53" s="76"/>
      <c r="AR53" s="76"/>
      <c r="AS53" s="76"/>
      <c r="AT53" s="76"/>
      <c r="AU53" s="76"/>
      <c r="AV53" s="76"/>
      <c r="AW53" s="76"/>
      <c r="AX53" s="76"/>
      <c r="AY53" s="76"/>
      <c r="AZ53" s="76"/>
      <c r="BA53" s="76"/>
      <c r="BB53" s="76"/>
      <c r="BC53" s="76"/>
      <c r="BD53" s="79" t="str">
        <f>HYPERLINK("https://pbs.twimg.com/profile_images/1295804898999545862/NWSB8GEE_normal.jpg")</f>
        <v>https://pbs.twimg.com/profile_images/1295804898999545862/NWSB8GEE_normal.jpg</v>
      </c>
      <c r="BE53" s="80" t="s">
        <v>8380</v>
      </c>
      <c r="BF53" s="80" t="s">
        <v>8380</v>
      </c>
      <c r="BG53" s="76"/>
      <c r="BH53" s="80" t="s">
        <v>306</v>
      </c>
      <c r="BI53" s="80" t="s">
        <v>306</v>
      </c>
      <c r="BJ53" s="80" t="s">
        <v>8379</v>
      </c>
      <c r="BK53" s="80" t="s">
        <v>8379</v>
      </c>
      <c r="BL53" s="80" t="s">
        <v>8447</v>
      </c>
      <c r="BM53" s="76"/>
      <c r="BN53" s="76"/>
      <c r="BO53" s="76"/>
      <c r="BP53" s="76"/>
      <c r="BQ53" s="76"/>
      <c r="BR53" s="76"/>
      <c r="BS53" s="76">
        <v>1</v>
      </c>
      <c r="BT53" s="75" t="str">
        <f>REPLACE(INDEX(GroupVertices[Group],MATCH(Edges[[#This Row],[Vertex 1]],GroupVertices[Vertex],0)),1,1,"")</f>
        <v>1</v>
      </c>
      <c r="BU53" s="75" t="str">
        <f>REPLACE(INDEX(GroupVertices[Group],MATCH(Edges[[#This Row],[Vertex 2]],GroupVertices[Vertex],0)),1,1,"")</f>
        <v>1</v>
      </c>
      <c r="BV53" s="45">
        <v>1</v>
      </c>
      <c r="BW53" s="46">
        <v>4.545454545454546</v>
      </c>
      <c r="BX53" s="45">
        <v>0</v>
      </c>
      <c r="BY53" s="46">
        <v>0</v>
      </c>
      <c r="BZ53" s="45">
        <v>0</v>
      </c>
      <c r="CA53" s="46">
        <v>0</v>
      </c>
      <c r="CB53" s="45">
        <v>10</v>
      </c>
      <c r="CC53" s="46">
        <v>45.45454545454545</v>
      </c>
      <c r="CD53" s="45">
        <v>22</v>
      </c>
    </row>
    <row r="54" spans="1:82" ht="15">
      <c r="A54" s="61" t="s">
        <v>8024</v>
      </c>
      <c r="B54" s="61" t="s">
        <v>8049</v>
      </c>
      <c r="C54" s="62" t="s">
        <v>8003</v>
      </c>
      <c r="D54" s="63">
        <v>5.333333333333334</v>
      </c>
      <c r="E54" s="64" t="s">
        <v>132</v>
      </c>
      <c r="F54" s="65">
        <v>27.333333333333332</v>
      </c>
      <c r="G54" s="62"/>
      <c r="H54" s="66"/>
      <c r="I54" s="67"/>
      <c r="J54" s="67"/>
      <c r="K54" s="31" t="s">
        <v>65</v>
      </c>
      <c r="L54" s="74">
        <v>54</v>
      </c>
      <c r="M54" s="74"/>
      <c r="N54" s="69"/>
      <c r="O54" s="76" t="s">
        <v>272</v>
      </c>
      <c r="P54" s="78">
        <v>45019.81511574074</v>
      </c>
      <c r="Q54" s="76" t="s">
        <v>8076</v>
      </c>
      <c r="R54" s="76">
        <v>0</v>
      </c>
      <c r="S54" s="76">
        <v>0</v>
      </c>
      <c r="T54" s="76">
        <v>0</v>
      </c>
      <c r="U54" s="76">
        <v>0</v>
      </c>
      <c r="V54" s="76">
        <v>84</v>
      </c>
      <c r="W54" s="76"/>
      <c r="X54" s="76" t="s">
        <v>8140</v>
      </c>
      <c r="Y54" s="76" t="s">
        <v>8173</v>
      </c>
      <c r="Z54" s="76" t="s">
        <v>8049</v>
      </c>
      <c r="AA54" s="76"/>
      <c r="AB54" s="79" t="str">
        <f>HYPERLINK("https://pbs.twimg.com/media/Fs0D2-aXgAIugz0.jpg")</f>
        <v>https://pbs.twimg.com/media/Fs0D2-aXgAIugz0.jpg</v>
      </c>
      <c r="AC54" s="76" t="s">
        <v>281</v>
      </c>
      <c r="AD54" s="76"/>
      <c r="AE54" s="76" t="s">
        <v>287</v>
      </c>
      <c r="AF54" s="79" t="str">
        <f>HYPERLINK("https://twitter.com/anierm_ac/status/1642973685958193155")</f>
        <v>https://twitter.com/anierm_ac/status/1642973685958193155</v>
      </c>
      <c r="AG54" s="78">
        <v>45019.81511574074</v>
      </c>
      <c r="AH54" s="84">
        <v>45019</v>
      </c>
      <c r="AI54" s="80" t="s">
        <v>8219</v>
      </c>
      <c r="AJ54" s="76" t="s">
        <v>270</v>
      </c>
      <c r="AK54" s="76" t="s">
        <v>8279</v>
      </c>
      <c r="AL54" s="76" t="s">
        <v>8301</v>
      </c>
      <c r="AM54" s="76" t="b">
        <v>0</v>
      </c>
      <c r="AN54" s="76"/>
      <c r="AO54" s="76"/>
      <c r="AP54" s="76"/>
      <c r="AQ54" s="76"/>
      <c r="AR54" s="76"/>
      <c r="AS54" s="76"/>
      <c r="AT54" s="76"/>
      <c r="AU54" s="76"/>
      <c r="AV54" s="76"/>
      <c r="AW54" s="76" t="s">
        <v>8317</v>
      </c>
      <c r="AX54" s="76"/>
      <c r="AY54" s="76">
        <v>581</v>
      </c>
      <c r="AZ54" s="76">
        <v>581</v>
      </c>
      <c r="BA54" s="76"/>
      <c r="BB54" s="76"/>
      <c r="BC54" s="76"/>
      <c r="BD54" s="79" t="str">
        <f>HYPERLINK("https://pbs.twimg.com/media/Fs0D2-aXgAIugz0.jpg")</f>
        <v>https://pbs.twimg.com/media/Fs0D2-aXgAIugz0.jpg</v>
      </c>
      <c r="BE54" s="80" t="s">
        <v>8381</v>
      </c>
      <c r="BF54" s="80" t="s">
        <v>8381</v>
      </c>
      <c r="BG54" s="76"/>
      <c r="BH54" s="80" t="s">
        <v>306</v>
      </c>
      <c r="BI54" s="80" t="s">
        <v>306</v>
      </c>
      <c r="BJ54" s="80" t="s">
        <v>306</v>
      </c>
      <c r="BK54" s="80" t="s">
        <v>8381</v>
      </c>
      <c r="BL54" s="76">
        <v>188502616</v>
      </c>
      <c r="BM54" s="76"/>
      <c r="BN54" s="76"/>
      <c r="BO54" s="76"/>
      <c r="BP54" s="76"/>
      <c r="BQ54" s="76"/>
      <c r="BR54" s="76"/>
      <c r="BS54" s="76">
        <v>2</v>
      </c>
      <c r="BT54" s="75" t="str">
        <f>REPLACE(INDEX(GroupVertices[Group],MATCH(Edges[[#This Row],[Vertex 1]],GroupVertices[Vertex],0)),1,1,"")</f>
        <v>1</v>
      </c>
      <c r="BU54" s="75" t="str">
        <f>REPLACE(INDEX(GroupVertices[Group],MATCH(Edges[[#This Row],[Vertex 2]],GroupVertices[Vertex],0)),1,1,"")</f>
        <v>1</v>
      </c>
      <c r="BV54" s="45">
        <v>0</v>
      </c>
      <c r="BW54" s="46">
        <v>0</v>
      </c>
      <c r="BX54" s="45">
        <v>0</v>
      </c>
      <c r="BY54" s="46">
        <v>0</v>
      </c>
      <c r="BZ54" s="45">
        <v>0</v>
      </c>
      <c r="CA54" s="46">
        <v>0</v>
      </c>
      <c r="CB54" s="45">
        <v>12</v>
      </c>
      <c r="CC54" s="46">
        <v>52.17391304347826</v>
      </c>
      <c r="CD54" s="45">
        <v>23</v>
      </c>
    </row>
    <row r="55" spans="1:82" ht="15">
      <c r="A55" s="61" t="s">
        <v>8024</v>
      </c>
      <c r="B55" s="61" t="s">
        <v>8049</v>
      </c>
      <c r="C55" s="62" t="s">
        <v>8003</v>
      </c>
      <c r="D55" s="63">
        <v>5.333333333333334</v>
      </c>
      <c r="E55" s="64" t="s">
        <v>132</v>
      </c>
      <c r="F55" s="65">
        <v>27.333333333333332</v>
      </c>
      <c r="G55" s="62"/>
      <c r="H55" s="66"/>
      <c r="I55" s="67"/>
      <c r="J55" s="67"/>
      <c r="K55" s="31" t="s">
        <v>65</v>
      </c>
      <c r="L55" s="74">
        <v>55</v>
      </c>
      <c r="M55" s="74"/>
      <c r="N55" s="69"/>
      <c r="O55" s="76" t="s">
        <v>272</v>
      </c>
      <c r="P55" s="78">
        <v>45021.928506944445</v>
      </c>
      <c r="Q55" s="76" t="s">
        <v>8077</v>
      </c>
      <c r="R55" s="76">
        <v>0</v>
      </c>
      <c r="S55" s="76">
        <v>0</v>
      </c>
      <c r="T55" s="76">
        <v>1</v>
      </c>
      <c r="U55" s="76">
        <v>0</v>
      </c>
      <c r="V55" s="76">
        <v>61</v>
      </c>
      <c r="W55" s="76"/>
      <c r="X55" s="76" t="s">
        <v>8141</v>
      </c>
      <c r="Y55" s="76" t="s">
        <v>8178</v>
      </c>
      <c r="Z55" s="76" t="s">
        <v>8049</v>
      </c>
      <c r="AA55" s="76"/>
      <c r="AB55" s="76" t="s">
        <v>8192</v>
      </c>
      <c r="AC55" s="76" t="s">
        <v>285</v>
      </c>
      <c r="AD55" s="76"/>
      <c r="AE55" s="76" t="s">
        <v>287</v>
      </c>
      <c r="AF55" s="79" t="str">
        <f>HYPERLINK("https://twitter.com/anierm_ac/status/1643739555366060032")</f>
        <v>https://twitter.com/anierm_ac/status/1643739555366060032</v>
      </c>
      <c r="AG55" s="78">
        <v>45021.928506944445</v>
      </c>
      <c r="AH55" s="84">
        <v>45021</v>
      </c>
      <c r="AI55" s="80" t="s">
        <v>8220</v>
      </c>
      <c r="AJ55" s="76" t="s">
        <v>270</v>
      </c>
      <c r="AK55" s="76" t="s">
        <v>8282</v>
      </c>
      <c r="AL55" s="76" t="s">
        <v>8302</v>
      </c>
      <c r="AM55" s="76" t="b">
        <v>0</v>
      </c>
      <c r="AN55" s="76"/>
      <c r="AO55" s="76"/>
      <c r="AP55" s="76"/>
      <c r="AQ55" s="76"/>
      <c r="AR55" s="76"/>
      <c r="AS55" s="76"/>
      <c r="AT55" s="76"/>
      <c r="AU55" s="76"/>
      <c r="AV55" s="76"/>
      <c r="AW55" s="76" t="s">
        <v>8318</v>
      </c>
      <c r="AX55" s="76"/>
      <c r="AY55" s="76" t="s">
        <v>8355</v>
      </c>
      <c r="AZ55" s="76" t="s">
        <v>8355</v>
      </c>
      <c r="BA55" s="76"/>
      <c r="BB55" s="76"/>
      <c r="BC55" s="76"/>
      <c r="BD55" s="79" t="str">
        <f>HYPERLINK("https://pbs.twimg.com/media/Fs-8aQoWYAMXTOF.jpg")</f>
        <v>https://pbs.twimg.com/media/Fs-8aQoWYAMXTOF.jpg</v>
      </c>
      <c r="BE55" s="80" t="s">
        <v>8382</v>
      </c>
      <c r="BF55" s="80" t="s">
        <v>8382</v>
      </c>
      <c r="BG55" s="76"/>
      <c r="BH55" s="80" t="s">
        <v>306</v>
      </c>
      <c r="BI55" s="80" t="s">
        <v>306</v>
      </c>
      <c r="BJ55" s="80" t="s">
        <v>306</v>
      </c>
      <c r="BK55" s="80" t="s">
        <v>8382</v>
      </c>
      <c r="BL55" s="76">
        <v>188502616</v>
      </c>
      <c r="BM55" s="76"/>
      <c r="BN55" s="76"/>
      <c r="BO55" s="76"/>
      <c r="BP55" s="76"/>
      <c r="BQ55" s="76"/>
      <c r="BR55" s="76"/>
      <c r="BS55" s="76">
        <v>2</v>
      </c>
      <c r="BT55" s="75" t="str">
        <f>REPLACE(INDEX(GroupVertices[Group],MATCH(Edges[[#This Row],[Vertex 1]],GroupVertices[Vertex],0)),1,1,"")</f>
        <v>1</v>
      </c>
      <c r="BU55" s="75" t="str">
        <f>REPLACE(INDEX(GroupVertices[Group],MATCH(Edges[[#This Row],[Vertex 2]],GroupVertices[Vertex],0)),1,1,"")</f>
        <v>1</v>
      </c>
      <c r="BV55" s="45">
        <v>0</v>
      </c>
      <c r="BW55" s="46">
        <v>0</v>
      </c>
      <c r="BX55" s="45">
        <v>0</v>
      </c>
      <c r="BY55" s="46">
        <v>0</v>
      </c>
      <c r="BZ55" s="45">
        <v>0</v>
      </c>
      <c r="CA55" s="46">
        <v>0</v>
      </c>
      <c r="CB55" s="45">
        <v>12</v>
      </c>
      <c r="CC55" s="46">
        <v>52.17391304347826</v>
      </c>
      <c r="CD55" s="45">
        <v>23</v>
      </c>
    </row>
    <row r="56" spans="1:82" ht="15">
      <c r="A56" s="61" t="s">
        <v>8025</v>
      </c>
      <c r="B56" s="61" t="s">
        <v>8049</v>
      </c>
      <c r="C56" s="62" t="s">
        <v>8002</v>
      </c>
      <c r="D56" s="63">
        <v>3</v>
      </c>
      <c r="E56" s="64" t="s">
        <v>132</v>
      </c>
      <c r="F56" s="65">
        <v>35</v>
      </c>
      <c r="G56" s="62"/>
      <c r="H56" s="66"/>
      <c r="I56" s="67"/>
      <c r="J56" s="67"/>
      <c r="K56" s="31" t="s">
        <v>65</v>
      </c>
      <c r="L56" s="74">
        <v>56</v>
      </c>
      <c r="M56" s="74"/>
      <c r="N56" s="69"/>
      <c r="O56" s="76" t="s">
        <v>273</v>
      </c>
      <c r="P56" s="78">
        <v>45020.61021990741</v>
      </c>
      <c r="Q56" s="76" t="s">
        <v>8054</v>
      </c>
      <c r="R56" s="76">
        <v>2</v>
      </c>
      <c r="S56" s="76">
        <v>0</v>
      </c>
      <c r="T56" s="76">
        <v>0</v>
      </c>
      <c r="U56" s="76">
        <v>0</v>
      </c>
      <c r="V56" s="76">
        <v>0</v>
      </c>
      <c r="W56" s="76"/>
      <c r="X56" s="76"/>
      <c r="Y56" s="76"/>
      <c r="Z56" s="76" t="s">
        <v>8049</v>
      </c>
      <c r="AA56" s="76"/>
      <c r="AB56" s="76"/>
      <c r="AC56" s="76"/>
      <c r="AD56" s="76"/>
      <c r="AE56" s="76" t="s">
        <v>287</v>
      </c>
      <c r="AF56" s="79" t="str">
        <f>HYPERLINK("https://twitter.com/rinolmexico/status/1643261822743478274")</f>
        <v>https://twitter.com/rinolmexico/status/1643261822743478274</v>
      </c>
      <c r="AG56" s="78">
        <v>45020.61021990741</v>
      </c>
      <c r="AH56" s="84">
        <v>45020</v>
      </c>
      <c r="AI56" s="80" t="s">
        <v>298</v>
      </c>
      <c r="AJ56" s="76" t="s">
        <v>270</v>
      </c>
      <c r="AK56" s="76" t="s">
        <v>8270</v>
      </c>
      <c r="AL56" s="76" t="s">
        <v>8300</v>
      </c>
      <c r="AM56" s="76" t="b">
        <v>0</v>
      </c>
      <c r="AN56" s="76"/>
      <c r="AO56" s="76"/>
      <c r="AP56" s="76"/>
      <c r="AQ56" s="76"/>
      <c r="AR56" s="76"/>
      <c r="AS56" s="76"/>
      <c r="AT56" s="76"/>
      <c r="AU56" s="76"/>
      <c r="AV56" s="76"/>
      <c r="AW56" s="76"/>
      <c r="AX56" s="76"/>
      <c r="AY56" s="76"/>
      <c r="AZ56" s="76"/>
      <c r="BA56" s="76"/>
      <c r="BB56" s="76"/>
      <c r="BC56" s="76"/>
      <c r="BD56" s="79" t="str">
        <f>HYPERLINK("https://pbs.twimg.com/profile_images/1635069444920688640/V3iZd98o_normal.jpg")</f>
        <v>https://pbs.twimg.com/profile_images/1635069444920688640/V3iZd98o_normal.jpg</v>
      </c>
      <c r="BE56" s="80" t="s">
        <v>8383</v>
      </c>
      <c r="BF56" s="80" t="s">
        <v>8383</v>
      </c>
      <c r="BG56" s="76"/>
      <c r="BH56" s="80" t="s">
        <v>306</v>
      </c>
      <c r="BI56" s="80" t="s">
        <v>306</v>
      </c>
      <c r="BJ56" s="80" t="s">
        <v>8433</v>
      </c>
      <c r="BK56" s="80" t="s">
        <v>8433</v>
      </c>
      <c r="BL56" s="80" t="s">
        <v>8448</v>
      </c>
      <c r="BM56" s="76"/>
      <c r="BN56" s="76"/>
      <c r="BO56" s="76"/>
      <c r="BP56" s="76"/>
      <c r="BQ56" s="76"/>
      <c r="BR56" s="76"/>
      <c r="BS56" s="76">
        <v>1</v>
      </c>
      <c r="BT56" s="75" t="str">
        <f>REPLACE(INDEX(GroupVertices[Group],MATCH(Edges[[#This Row],[Vertex 1]],GroupVertices[Vertex],0)),1,1,"")</f>
        <v>1</v>
      </c>
      <c r="BU56" s="75" t="str">
        <f>REPLACE(INDEX(GroupVertices[Group],MATCH(Edges[[#This Row],[Vertex 2]],GroupVertices[Vertex],0)),1,1,"")</f>
        <v>1</v>
      </c>
      <c r="BV56" s="45"/>
      <c r="BW56" s="46"/>
      <c r="BX56" s="45"/>
      <c r="BY56" s="46"/>
      <c r="BZ56" s="45"/>
      <c r="CA56" s="46"/>
      <c r="CB56" s="45"/>
      <c r="CC56" s="46"/>
      <c r="CD56" s="45"/>
    </row>
    <row r="57" spans="1:82" ht="15">
      <c r="A57" s="61" t="s">
        <v>8025</v>
      </c>
      <c r="B57" s="61" t="s">
        <v>8049</v>
      </c>
      <c r="C57" s="62" t="s">
        <v>8002</v>
      </c>
      <c r="D57" s="63">
        <v>3</v>
      </c>
      <c r="E57" s="64" t="s">
        <v>132</v>
      </c>
      <c r="F57" s="65">
        <v>35</v>
      </c>
      <c r="G57" s="62"/>
      <c r="H57" s="66"/>
      <c r="I57" s="67"/>
      <c r="J57" s="67"/>
      <c r="K57" s="31" t="s">
        <v>65</v>
      </c>
      <c r="L57" s="74">
        <v>57</v>
      </c>
      <c r="M57" s="74"/>
      <c r="N57" s="69"/>
      <c r="O57" s="76" t="s">
        <v>271</v>
      </c>
      <c r="P57" s="78">
        <v>45020.61021990741</v>
      </c>
      <c r="Q57" s="76" t="s">
        <v>8054</v>
      </c>
      <c r="R57" s="76">
        <v>2</v>
      </c>
      <c r="S57" s="76">
        <v>0</v>
      </c>
      <c r="T57" s="76">
        <v>0</v>
      </c>
      <c r="U57" s="76">
        <v>0</v>
      </c>
      <c r="V57" s="76">
        <v>0</v>
      </c>
      <c r="W57" s="76"/>
      <c r="X57" s="76"/>
      <c r="Y57" s="76"/>
      <c r="Z57" s="76" t="s">
        <v>8049</v>
      </c>
      <c r="AA57" s="76"/>
      <c r="AB57" s="76"/>
      <c r="AC57" s="76"/>
      <c r="AD57" s="76"/>
      <c r="AE57" s="76" t="s">
        <v>287</v>
      </c>
      <c r="AF57" s="79" t="str">
        <f>HYPERLINK("https://twitter.com/rinolmexico/status/1643261822743478274")</f>
        <v>https://twitter.com/rinolmexico/status/1643261822743478274</v>
      </c>
      <c r="AG57" s="78">
        <v>45020.61021990741</v>
      </c>
      <c r="AH57" s="84">
        <v>45020</v>
      </c>
      <c r="AI57" s="80" t="s">
        <v>298</v>
      </c>
      <c r="AJ57" s="76" t="s">
        <v>270</v>
      </c>
      <c r="AK57" s="76" t="s">
        <v>8270</v>
      </c>
      <c r="AL57" s="76" t="s">
        <v>8300</v>
      </c>
      <c r="AM57" s="76" t="b">
        <v>0</v>
      </c>
      <c r="AN57" s="76"/>
      <c r="AO57" s="76"/>
      <c r="AP57" s="76"/>
      <c r="AQ57" s="76"/>
      <c r="AR57" s="76"/>
      <c r="AS57" s="76"/>
      <c r="AT57" s="76"/>
      <c r="AU57" s="76"/>
      <c r="AV57" s="76"/>
      <c r="AW57" s="76"/>
      <c r="AX57" s="76"/>
      <c r="AY57" s="76"/>
      <c r="AZ57" s="76"/>
      <c r="BA57" s="76"/>
      <c r="BB57" s="76"/>
      <c r="BC57" s="76"/>
      <c r="BD57" s="79" t="str">
        <f>HYPERLINK("https://pbs.twimg.com/profile_images/1635069444920688640/V3iZd98o_normal.jpg")</f>
        <v>https://pbs.twimg.com/profile_images/1635069444920688640/V3iZd98o_normal.jpg</v>
      </c>
      <c r="BE57" s="80" t="s">
        <v>8383</v>
      </c>
      <c r="BF57" s="80" t="s">
        <v>8383</v>
      </c>
      <c r="BG57" s="76"/>
      <c r="BH57" s="80" t="s">
        <v>306</v>
      </c>
      <c r="BI57" s="80" t="s">
        <v>306</v>
      </c>
      <c r="BJ57" s="80" t="s">
        <v>8433</v>
      </c>
      <c r="BK57" s="80" t="s">
        <v>8433</v>
      </c>
      <c r="BL57" s="80" t="s">
        <v>8448</v>
      </c>
      <c r="BM57" s="76"/>
      <c r="BN57" s="76"/>
      <c r="BO57" s="76"/>
      <c r="BP57" s="76"/>
      <c r="BQ57" s="76"/>
      <c r="BR57" s="76"/>
      <c r="BS57" s="76">
        <v>1</v>
      </c>
      <c r="BT57" s="75" t="str">
        <f>REPLACE(INDEX(GroupVertices[Group],MATCH(Edges[[#This Row],[Vertex 1]],GroupVertices[Vertex],0)),1,1,"")</f>
        <v>1</v>
      </c>
      <c r="BU57" s="75" t="str">
        <f>REPLACE(INDEX(GroupVertices[Group],MATCH(Edges[[#This Row],[Vertex 2]],GroupVertices[Vertex],0)),1,1,"")</f>
        <v>1</v>
      </c>
      <c r="BV57" s="45">
        <v>0</v>
      </c>
      <c r="BW57" s="46">
        <v>0</v>
      </c>
      <c r="BX57" s="45">
        <v>0</v>
      </c>
      <c r="BY57" s="46">
        <v>0</v>
      </c>
      <c r="BZ57" s="45">
        <v>0</v>
      </c>
      <c r="CA57" s="46">
        <v>0</v>
      </c>
      <c r="CB57" s="45">
        <v>13</v>
      </c>
      <c r="CC57" s="46">
        <v>59.09090909090909</v>
      </c>
      <c r="CD57" s="45">
        <v>22</v>
      </c>
    </row>
    <row r="58" spans="1:82" ht="15">
      <c r="A58" s="61" t="s">
        <v>8026</v>
      </c>
      <c r="B58" s="61" t="s">
        <v>8049</v>
      </c>
      <c r="C58" s="62" t="s">
        <v>8002</v>
      </c>
      <c r="D58" s="63">
        <v>3</v>
      </c>
      <c r="E58" s="64" t="s">
        <v>132</v>
      </c>
      <c r="F58" s="65">
        <v>35</v>
      </c>
      <c r="G58" s="62"/>
      <c r="H58" s="66"/>
      <c r="I58" s="67"/>
      <c r="J58" s="67"/>
      <c r="K58" s="31" t="s">
        <v>65</v>
      </c>
      <c r="L58" s="74">
        <v>58</v>
      </c>
      <c r="M58" s="74"/>
      <c r="N58" s="69"/>
      <c r="O58" s="76" t="s">
        <v>272</v>
      </c>
      <c r="P58" s="78">
        <v>45019.41763888889</v>
      </c>
      <c r="Q58" s="76" t="s">
        <v>8078</v>
      </c>
      <c r="R58" s="76">
        <v>0</v>
      </c>
      <c r="S58" s="76">
        <v>0</v>
      </c>
      <c r="T58" s="76">
        <v>0</v>
      </c>
      <c r="U58" s="76">
        <v>0</v>
      </c>
      <c r="V58" s="76">
        <v>40</v>
      </c>
      <c r="W58" s="80" t="s">
        <v>8124</v>
      </c>
      <c r="X58" s="79" t="str">
        <f>HYPERLINK("https://twitter.com/LoftwareInc/status/1642829646231216128/photo/1")</f>
        <v>https://twitter.com/LoftwareInc/status/1642829646231216128/photo/1</v>
      </c>
      <c r="Y58" s="76" t="s">
        <v>279</v>
      </c>
      <c r="Z58" s="76" t="s">
        <v>8049</v>
      </c>
      <c r="AA58" s="76"/>
      <c r="AB58" s="79" t="str">
        <f>HYPERLINK("https://pbs.twimg.com/media/FsyA27JWYAI-K5Z.png")</f>
        <v>https://pbs.twimg.com/media/FsyA27JWYAI-K5Z.png</v>
      </c>
      <c r="AC58" s="76" t="s">
        <v>281</v>
      </c>
      <c r="AD58" s="76"/>
      <c r="AE58" s="76" t="s">
        <v>286</v>
      </c>
      <c r="AF58" s="79" t="str">
        <f>HYPERLINK("https://twitter.com/loftwareinc/status/1642829646231216128")</f>
        <v>https://twitter.com/loftwareinc/status/1642829646231216128</v>
      </c>
      <c r="AG58" s="78">
        <v>45019.41763888889</v>
      </c>
      <c r="AH58" s="84">
        <v>45019</v>
      </c>
      <c r="AI58" s="80" t="s">
        <v>301</v>
      </c>
      <c r="AJ58" s="76" t="s">
        <v>270</v>
      </c>
      <c r="AK58" s="76" t="s">
        <v>8283</v>
      </c>
      <c r="AL58" s="76"/>
      <c r="AM58" s="76" t="b">
        <v>0</v>
      </c>
      <c r="AN58" s="76"/>
      <c r="AO58" s="76"/>
      <c r="AP58" s="76"/>
      <c r="AQ58" s="76"/>
      <c r="AR58" s="76"/>
      <c r="AS58" s="76"/>
      <c r="AT58" s="76"/>
      <c r="AU58" s="76"/>
      <c r="AV58" s="76"/>
      <c r="AW58" s="76" t="s">
        <v>8319</v>
      </c>
      <c r="AX58" s="76"/>
      <c r="AY58" s="76">
        <v>643</v>
      </c>
      <c r="AZ58" s="76">
        <v>496</v>
      </c>
      <c r="BA58" s="76"/>
      <c r="BB58" s="76"/>
      <c r="BC58" s="76"/>
      <c r="BD58" s="79" t="str">
        <f>HYPERLINK("https://pbs.twimg.com/media/FsyA27JWYAI-K5Z.png")</f>
        <v>https://pbs.twimg.com/media/FsyA27JWYAI-K5Z.png</v>
      </c>
      <c r="BE58" s="80" t="s">
        <v>8384</v>
      </c>
      <c r="BF58" s="80" t="s">
        <v>8384</v>
      </c>
      <c r="BG58" s="76"/>
      <c r="BH58" s="80" t="s">
        <v>306</v>
      </c>
      <c r="BI58" s="80" t="s">
        <v>306</v>
      </c>
      <c r="BJ58" s="80" t="s">
        <v>306</v>
      </c>
      <c r="BK58" s="80" t="s">
        <v>8384</v>
      </c>
      <c r="BL58" s="76">
        <v>90686353</v>
      </c>
      <c r="BM58" s="76"/>
      <c r="BN58" s="76"/>
      <c r="BO58" s="76"/>
      <c r="BP58" s="76"/>
      <c r="BQ58" s="76"/>
      <c r="BR58" s="76"/>
      <c r="BS58" s="76">
        <v>1</v>
      </c>
      <c r="BT58" s="75" t="str">
        <f>REPLACE(INDEX(GroupVertices[Group],MATCH(Edges[[#This Row],[Vertex 1]],GroupVertices[Vertex],0)),1,1,"")</f>
        <v>1</v>
      </c>
      <c r="BU58" s="75" t="str">
        <f>REPLACE(INDEX(GroupVertices[Group],MATCH(Edges[[#This Row],[Vertex 2]],GroupVertices[Vertex],0)),1,1,"")</f>
        <v>1</v>
      </c>
      <c r="BV58" s="45">
        <v>1</v>
      </c>
      <c r="BW58" s="46">
        <v>2.0833333333333335</v>
      </c>
      <c r="BX58" s="45">
        <v>0</v>
      </c>
      <c r="BY58" s="46">
        <v>0</v>
      </c>
      <c r="BZ58" s="45">
        <v>0</v>
      </c>
      <c r="CA58" s="46">
        <v>0</v>
      </c>
      <c r="CB58" s="45">
        <v>27</v>
      </c>
      <c r="CC58" s="46">
        <v>56.25</v>
      </c>
      <c r="CD58" s="45">
        <v>48</v>
      </c>
    </row>
    <row r="59" spans="1:82" ht="15">
      <c r="A59" s="61" t="s">
        <v>8027</v>
      </c>
      <c r="B59" s="61" t="s">
        <v>8028</v>
      </c>
      <c r="C59" s="62" t="s">
        <v>8002</v>
      </c>
      <c r="D59" s="63">
        <v>3</v>
      </c>
      <c r="E59" s="64" t="s">
        <v>132</v>
      </c>
      <c r="F59" s="65">
        <v>35</v>
      </c>
      <c r="G59" s="62"/>
      <c r="H59" s="66"/>
      <c r="I59" s="67"/>
      <c r="J59" s="67"/>
      <c r="K59" s="31" t="s">
        <v>65</v>
      </c>
      <c r="L59" s="74">
        <v>59</v>
      </c>
      <c r="M59" s="74"/>
      <c r="N59" s="69"/>
      <c r="O59" s="76" t="s">
        <v>273</v>
      </c>
      <c r="P59" s="78">
        <v>45021.85697916667</v>
      </c>
      <c r="Q59" s="76" t="s">
        <v>8073</v>
      </c>
      <c r="R59" s="76">
        <v>5</v>
      </c>
      <c r="S59" s="76">
        <v>0</v>
      </c>
      <c r="T59" s="76">
        <v>0</v>
      </c>
      <c r="U59" s="76">
        <v>0</v>
      </c>
      <c r="V59" s="76">
        <v>0</v>
      </c>
      <c r="W59" s="76"/>
      <c r="X59" s="76"/>
      <c r="Y59" s="76"/>
      <c r="Z59" s="76" t="s">
        <v>8028</v>
      </c>
      <c r="AA59" s="76"/>
      <c r="AB59" s="76"/>
      <c r="AC59" s="76"/>
      <c r="AD59" s="76"/>
      <c r="AE59" s="76" t="s">
        <v>287</v>
      </c>
      <c r="AF59" s="79" t="str">
        <f>HYPERLINK("https://twitter.com/amipoficial/status/1643713633266855936")</f>
        <v>https://twitter.com/amipoficial/status/1643713633266855936</v>
      </c>
      <c r="AG59" s="78">
        <v>45021.85697916667</v>
      </c>
      <c r="AH59" s="84">
        <v>45021</v>
      </c>
      <c r="AI59" s="80" t="s">
        <v>8221</v>
      </c>
      <c r="AJ59" s="76" t="s">
        <v>270</v>
      </c>
      <c r="AK59" s="76" t="s">
        <v>8281</v>
      </c>
      <c r="AL59" s="76" t="s">
        <v>8301</v>
      </c>
      <c r="AM59" s="76" t="b">
        <v>0</v>
      </c>
      <c r="AN59" s="76"/>
      <c r="AO59" s="76"/>
      <c r="AP59" s="76"/>
      <c r="AQ59" s="76"/>
      <c r="AR59" s="76"/>
      <c r="AS59" s="76"/>
      <c r="AT59" s="76"/>
      <c r="AU59" s="76"/>
      <c r="AV59" s="76"/>
      <c r="AW59" s="76"/>
      <c r="AX59" s="76"/>
      <c r="AY59" s="76"/>
      <c r="AZ59" s="76"/>
      <c r="BA59" s="76"/>
      <c r="BB59" s="76"/>
      <c r="BC59" s="76"/>
      <c r="BD59" s="79" t="str">
        <f>HYPERLINK("https://pbs.twimg.com/profile_images/1440455470678822916/D3U1Dsi1_normal.jpg")</f>
        <v>https://pbs.twimg.com/profile_images/1440455470678822916/D3U1Dsi1_normal.jpg</v>
      </c>
      <c r="BE59" s="80" t="s">
        <v>8385</v>
      </c>
      <c r="BF59" s="80" t="s">
        <v>8385</v>
      </c>
      <c r="BG59" s="76"/>
      <c r="BH59" s="80" t="s">
        <v>306</v>
      </c>
      <c r="BI59" s="80" t="s">
        <v>306</v>
      </c>
      <c r="BJ59" s="80" t="s">
        <v>8415</v>
      </c>
      <c r="BK59" s="80" t="s">
        <v>8415</v>
      </c>
      <c r="BL59" s="80" t="s">
        <v>8449</v>
      </c>
      <c r="BM59" s="76"/>
      <c r="BN59" s="76"/>
      <c r="BO59" s="76"/>
      <c r="BP59" s="76"/>
      <c r="BQ59" s="76"/>
      <c r="BR59" s="76"/>
      <c r="BS59" s="76">
        <v>1</v>
      </c>
      <c r="BT59" s="75" t="str">
        <f>REPLACE(INDEX(GroupVertices[Group],MATCH(Edges[[#This Row],[Vertex 1]],GroupVertices[Vertex],0)),1,1,"")</f>
        <v>2</v>
      </c>
      <c r="BU59" s="75" t="str">
        <f>REPLACE(INDEX(GroupVertices[Group],MATCH(Edges[[#This Row],[Vertex 2]],GroupVertices[Vertex],0)),1,1,"")</f>
        <v>2</v>
      </c>
      <c r="BV59" s="45"/>
      <c r="BW59" s="46"/>
      <c r="BX59" s="45"/>
      <c r="BY59" s="46"/>
      <c r="BZ59" s="45"/>
      <c r="CA59" s="46"/>
      <c r="CB59" s="45"/>
      <c r="CC59" s="46"/>
      <c r="CD59" s="45"/>
    </row>
    <row r="60" spans="1:82" ht="15">
      <c r="A60" s="61" t="s">
        <v>8027</v>
      </c>
      <c r="B60" s="61" t="s">
        <v>8028</v>
      </c>
      <c r="C60" s="62" t="s">
        <v>8002</v>
      </c>
      <c r="D60" s="63">
        <v>3</v>
      </c>
      <c r="E60" s="64" t="s">
        <v>132</v>
      </c>
      <c r="F60" s="65">
        <v>35</v>
      </c>
      <c r="G60" s="62"/>
      <c r="H60" s="66"/>
      <c r="I60" s="67"/>
      <c r="J60" s="67"/>
      <c r="K60" s="31" t="s">
        <v>65</v>
      </c>
      <c r="L60" s="74">
        <v>60</v>
      </c>
      <c r="M60" s="74"/>
      <c r="N60" s="69"/>
      <c r="O60" s="76" t="s">
        <v>271</v>
      </c>
      <c r="P60" s="78">
        <v>45021.85697916667</v>
      </c>
      <c r="Q60" s="76" t="s">
        <v>8073</v>
      </c>
      <c r="R60" s="76">
        <v>5</v>
      </c>
      <c r="S60" s="76">
        <v>0</v>
      </c>
      <c r="T60" s="76">
        <v>0</v>
      </c>
      <c r="U60" s="76">
        <v>0</v>
      </c>
      <c r="V60" s="76">
        <v>0</v>
      </c>
      <c r="W60" s="76"/>
      <c r="X60" s="76"/>
      <c r="Y60" s="76"/>
      <c r="Z60" s="76" t="s">
        <v>8028</v>
      </c>
      <c r="AA60" s="76"/>
      <c r="AB60" s="76"/>
      <c r="AC60" s="76"/>
      <c r="AD60" s="76"/>
      <c r="AE60" s="76" t="s">
        <v>287</v>
      </c>
      <c r="AF60" s="79" t="str">
        <f>HYPERLINK("https://twitter.com/amipoficial/status/1643713633266855936")</f>
        <v>https://twitter.com/amipoficial/status/1643713633266855936</v>
      </c>
      <c r="AG60" s="78">
        <v>45021.85697916667</v>
      </c>
      <c r="AH60" s="84">
        <v>45021</v>
      </c>
      <c r="AI60" s="80" t="s">
        <v>8221</v>
      </c>
      <c r="AJ60" s="76" t="s">
        <v>270</v>
      </c>
      <c r="AK60" s="76" t="s">
        <v>8281</v>
      </c>
      <c r="AL60" s="76" t="s">
        <v>8301</v>
      </c>
      <c r="AM60" s="76" t="b">
        <v>0</v>
      </c>
      <c r="AN60" s="76"/>
      <c r="AO60" s="76"/>
      <c r="AP60" s="76"/>
      <c r="AQ60" s="76"/>
      <c r="AR60" s="76"/>
      <c r="AS60" s="76"/>
      <c r="AT60" s="76"/>
      <c r="AU60" s="76"/>
      <c r="AV60" s="76"/>
      <c r="AW60" s="76"/>
      <c r="AX60" s="76"/>
      <c r="AY60" s="76"/>
      <c r="AZ60" s="76"/>
      <c r="BA60" s="76"/>
      <c r="BB60" s="76"/>
      <c r="BC60" s="76"/>
      <c r="BD60" s="79" t="str">
        <f>HYPERLINK("https://pbs.twimg.com/profile_images/1440455470678822916/D3U1Dsi1_normal.jpg")</f>
        <v>https://pbs.twimg.com/profile_images/1440455470678822916/D3U1Dsi1_normal.jpg</v>
      </c>
      <c r="BE60" s="80" t="s">
        <v>8385</v>
      </c>
      <c r="BF60" s="80" t="s">
        <v>8385</v>
      </c>
      <c r="BG60" s="76"/>
      <c r="BH60" s="80" t="s">
        <v>306</v>
      </c>
      <c r="BI60" s="80" t="s">
        <v>306</v>
      </c>
      <c r="BJ60" s="80" t="s">
        <v>8415</v>
      </c>
      <c r="BK60" s="80" t="s">
        <v>8415</v>
      </c>
      <c r="BL60" s="80" t="s">
        <v>8449</v>
      </c>
      <c r="BM60" s="76"/>
      <c r="BN60" s="76"/>
      <c r="BO60" s="76"/>
      <c r="BP60" s="76"/>
      <c r="BQ60" s="76"/>
      <c r="BR60" s="76"/>
      <c r="BS60" s="76">
        <v>1</v>
      </c>
      <c r="BT60" s="75" t="str">
        <f>REPLACE(INDEX(GroupVertices[Group],MATCH(Edges[[#This Row],[Vertex 1]],GroupVertices[Vertex],0)),1,1,"")</f>
        <v>2</v>
      </c>
      <c r="BU60" s="75" t="str">
        <f>REPLACE(INDEX(GroupVertices[Group],MATCH(Edges[[#This Row],[Vertex 2]],GroupVertices[Vertex],0)),1,1,"")</f>
        <v>2</v>
      </c>
      <c r="BV60" s="45">
        <v>0</v>
      </c>
      <c r="BW60" s="46">
        <v>0</v>
      </c>
      <c r="BX60" s="45">
        <v>0</v>
      </c>
      <c r="BY60" s="46">
        <v>0</v>
      </c>
      <c r="BZ60" s="45">
        <v>0</v>
      </c>
      <c r="CA60" s="46">
        <v>0</v>
      </c>
      <c r="CB60" s="45">
        <v>11</v>
      </c>
      <c r="CC60" s="46">
        <v>52.38095238095238</v>
      </c>
      <c r="CD60" s="45">
        <v>21</v>
      </c>
    </row>
    <row r="61" spans="1:82" ht="15">
      <c r="A61" s="61" t="s">
        <v>8028</v>
      </c>
      <c r="B61" s="61" t="s">
        <v>8029</v>
      </c>
      <c r="C61" s="62" t="s">
        <v>8002</v>
      </c>
      <c r="D61" s="63">
        <v>3</v>
      </c>
      <c r="E61" s="64" t="s">
        <v>132</v>
      </c>
      <c r="F61" s="65">
        <v>35</v>
      </c>
      <c r="G61" s="62"/>
      <c r="H61" s="66"/>
      <c r="I61" s="67"/>
      <c r="J61" s="67"/>
      <c r="K61" s="31" t="s">
        <v>65</v>
      </c>
      <c r="L61" s="74">
        <v>61</v>
      </c>
      <c r="M61" s="74"/>
      <c r="N61" s="69"/>
      <c r="O61" s="76" t="s">
        <v>273</v>
      </c>
      <c r="P61" s="78">
        <v>45019.833969907406</v>
      </c>
      <c r="Q61" s="76" t="s">
        <v>8079</v>
      </c>
      <c r="R61" s="76">
        <v>1</v>
      </c>
      <c r="S61" s="76">
        <v>0</v>
      </c>
      <c r="T61" s="76">
        <v>0</v>
      </c>
      <c r="U61" s="76">
        <v>0</v>
      </c>
      <c r="V61" s="76">
        <v>0</v>
      </c>
      <c r="W61" s="76"/>
      <c r="X61" s="76"/>
      <c r="Y61" s="76"/>
      <c r="Z61" s="76" t="s">
        <v>8187</v>
      </c>
      <c r="AA61" s="76"/>
      <c r="AB61" s="76"/>
      <c r="AC61" s="76"/>
      <c r="AD61" s="76"/>
      <c r="AE61" s="76" t="s">
        <v>287</v>
      </c>
      <c r="AF61" s="79" t="str">
        <f>HYPERLINK("https://twitter.com/leadglobalgroup/status/1642980518034657284")</f>
        <v>https://twitter.com/leadglobalgroup/status/1642980518034657284</v>
      </c>
      <c r="AG61" s="78">
        <v>45019.833969907406</v>
      </c>
      <c r="AH61" s="84">
        <v>45019</v>
      </c>
      <c r="AI61" s="80" t="s">
        <v>8222</v>
      </c>
      <c r="AJ61" s="76" t="s">
        <v>270</v>
      </c>
      <c r="AK61" s="76" t="s">
        <v>8281</v>
      </c>
      <c r="AL61" s="76" t="s">
        <v>8301</v>
      </c>
      <c r="AM61" s="76" t="b">
        <v>0</v>
      </c>
      <c r="AN61" s="76"/>
      <c r="AO61" s="76"/>
      <c r="AP61" s="76"/>
      <c r="AQ61" s="76"/>
      <c r="AR61" s="76"/>
      <c r="AS61" s="76"/>
      <c r="AT61" s="76"/>
      <c r="AU61" s="76"/>
      <c r="AV61" s="76"/>
      <c r="AW61" s="76"/>
      <c r="AX61" s="76"/>
      <c r="AY61" s="76"/>
      <c r="AZ61" s="76"/>
      <c r="BA61" s="76"/>
      <c r="BB61" s="76"/>
      <c r="BC61" s="76"/>
      <c r="BD61" s="79" t="str">
        <f>HYPERLINK("https://pbs.twimg.com/profile_images/1634353545720864769/VLAXJApP_normal.jpg")</f>
        <v>https://pbs.twimg.com/profile_images/1634353545720864769/VLAXJApP_normal.jpg</v>
      </c>
      <c r="BE61" s="80" t="s">
        <v>8386</v>
      </c>
      <c r="BF61" s="80" t="s">
        <v>8386</v>
      </c>
      <c r="BG61" s="76"/>
      <c r="BH61" s="80" t="s">
        <v>306</v>
      </c>
      <c r="BI61" s="80" t="s">
        <v>306</v>
      </c>
      <c r="BJ61" s="80" t="s">
        <v>8387</v>
      </c>
      <c r="BK61" s="80" t="s">
        <v>8387</v>
      </c>
      <c r="BL61" s="76">
        <v>169671387</v>
      </c>
      <c r="BM61" s="76"/>
      <c r="BN61" s="76"/>
      <c r="BO61" s="76"/>
      <c r="BP61" s="76"/>
      <c r="BQ61" s="76"/>
      <c r="BR61" s="76"/>
      <c r="BS61" s="76">
        <v>1</v>
      </c>
      <c r="BT61" s="75" t="str">
        <f>REPLACE(INDEX(GroupVertices[Group],MATCH(Edges[[#This Row],[Vertex 1]],GroupVertices[Vertex],0)),1,1,"")</f>
        <v>2</v>
      </c>
      <c r="BU61" s="75" t="str">
        <f>REPLACE(INDEX(GroupVertices[Group],MATCH(Edges[[#This Row],[Vertex 2]],GroupVertices[Vertex],0)),1,1,"")</f>
        <v>2</v>
      </c>
      <c r="BV61" s="45"/>
      <c r="BW61" s="46"/>
      <c r="BX61" s="45"/>
      <c r="BY61" s="46"/>
      <c r="BZ61" s="45"/>
      <c r="CA61" s="46"/>
      <c r="CB61" s="45"/>
      <c r="CC61" s="46"/>
      <c r="CD61" s="45"/>
    </row>
    <row r="62" spans="1:82" ht="15">
      <c r="A62" s="61" t="s">
        <v>8028</v>
      </c>
      <c r="B62" s="61" t="s">
        <v>8029</v>
      </c>
      <c r="C62" s="62" t="s">
        <v>8002</v>
      </c>
      <c r="D62" s="63">
        <v>3</v>
      </c>
      <c r="E62" s="64" t="s">
        <v>132</v>
      </c>
      <c r="F62" s="65">
        <v>35</v>
      </c>
      <c r="G62" s="62"/>
      <c r="H62" s="66"/>
      <c r="I62" s="67"/>
      <c r="J62" s="67"/>
      <c r="K62" s="31" t="s">
        <v>65</v>
      </c>
      <c r="L62" s="74">
        <v>62</v>
      </c>
      <c r="M62" s="74"/>
      <c r="N62" s="69"/>
      <c r="O62" s="76" t="s">
        <v>271</v>
      </c>
      <c r="P62" s="78">
        <v>45019.833969907406</v>
      </c>
      <c r="Q62" s="76" t="s">
        <v>8079</v>
      </c>
      <c r="R62" s="76">
        <v>1</v>
      </c>
      <c r="S62" s="76">
        <v>0</v>
      </c>
      <c r="T62" s="76">
        <v>0</v>
      </c>
      <c r="U62" s="76">
        <v>0</v>
      </c>
      <c r="V62" s="76">
        <v>0</v>
      </c>
      <c r="W62" s="76"/>
      <c r="X62" s="76"/>
      <c r="Y62" s="76"/>
      <c r="Z62" s="76" t="s">
        <v>8187</v>
      </c>
      <c r="AA62" s="76"/>
      <c r="AB62" s="76"/>
      <c r="AC62" s="76"/>
      <c r="AD62" s="76"/>
      <c r="AE62" s="76" t="s">
        <v>287</v>
      </c>
      <c r="AF62" s="79" t="str">
        <f>HYPERLINK("https://twitter.com/leadglobalgroup/status/1642980518034657284")</f>
        <v>https://twitter.com/leadglobalgroup/status/1642980518034657284</v>
      </c>
      <c r="AG62" s="78">
        <v>45019.833969907406</v>
      </c>
      <c r="AH62" s="84">
        <v>45019</v>
      </c>
      <c r="AI62" s="80" t="s">
        <v>8222</v>
      </c>
      <c r="AJ62" s="76" t="s">
        <v>270</v>
      </c>
      <c r="AK62" s="76" t="s">
        <v>8281</v>
      </c>
      <c r="AL62" s="76" t="s">
        <v>8301</v>
      </c>
      <c r="AM62" s="76" t="b">
        <v>0</v>
      </c>
      <c r="AN62" s="76"/>
      <c r="AO62" s="76"/>
      <c r="AP62" s="76"/>
      <c r="AQ62" s="76"/>
      <c r="AR62" s="76"/>
      <c r="AS62" s="76"/>
      <c r="AT62" s="76"/>
      <c r="AU62" s="76"/>
      <c r="AV62" s="76"/>
      <c r="AW62" s="76"/>
      <c r="AX62" s="76"/>
      <c r="AY62" s="76"/>
      <c r="AZ62" s="76"/>
      <c r="BA62" s="76"/>
      <c r="BB62" s="76"/>
      <c r="BC62" s="76"/>
      <c r="BD62" s="79" t="str">
        <f>HYPERLINK("https://pbs.twimg.com/profile_images/1634353545720864769/VLAXJApP_normal.jpg")</f>
        <v>https://pbs.twimg.com/profile_images/1634353545720864769/VLAXJApP_normal.jpg</v>
      </c>
      <c r="BE62" s="80" t="s">
        <v>8386</v>
      </c>
      <c r="BF62" s="80" t="s">
        <v>8386</v>
      </c>
      <c r="BG62" s="76"/>
      <c r="BH62" s="80" t="s">
        <v>306</v>
      </c>
      <c r="BI62" s="80" t="s">
        <v>306</v>
      </c>
      <c r="BJ62" s="80" t="s">
        <v>8387</v>
      </c>
      <c r="BK62" s="80" t="s">
        <v>8387</v>
      </c>
      <c r="BL62" s="76">
        <v>169671387</v>
      </c>
      <c r="BM62" s="76"/>
      <c r="BN62" s="76"/>
      <c r="BO62" s="76"/>
      <c r="BP62" s="76"/>
      <c r="BQ62" s="76"/>
      <c r="BR62" s="76"/>
      <c r="BS62" s="76">
        <v>1</v>
      </c>
      <c r="BT62" s="75" t="str">
        <f>REPLACE(INDEX(GroupVertices[Group],MATCH(Edges[[#This Row],[Vertex 1]],GroupVertices[Vertex],0)),1,1,"")</f>
        <v>2</v>
      </c>
      <c r="BU62" s="75" t="str">
        <f>REPLACE(INDEX(GroupVertices[Group],MATCH(Edges[[#This Row],[Vertex 2]],GroupVertices[Vertex],0)),1,1,"")</f>
        <v>2</v>
      </c>
      <c r="BV62" s="45">
        <v>0</v>
      </c>
      <c r="BW62" s="46">
        <v>0</v>
      </c>
      <c r="BX62" s="45">
        <v>0</v>
      </c>
      <c r="BY62" s="46">
        <v>0</v>
      </c>
      <c r="BZ62" s="45">
        <v>0</v>
      </c>
      <c r="CA62" s="46">
        <v>0</v>
      </c>
      <c r="CB62" s="45">
        <v>11</v>
      </c>
      <c r="CC62" s="46">
        <v>52.38095238095238</v>
      </c>
      <c r="CD62" s="45">
        <v>21</v>
      </c>
    </row>
    <row r="63" spans="1:82" ht="15">
      <c r="A63" s="61" t="s">
        <v>8029</v>
      </c>
      <c r="B63" s="61" t="s">
        <v>8049</v>
      </c>
      <c r="C63" s="62" t="s">
        <v>8003</v>
      </c>
      <c r="D63" s="63">
        <v>5.333333333333334</v>
      </c>
      <c r="E63" s="64" t="s">
        <v>132</v>
      </c>
      <c r="F63" s="65">
        <v>27.333333333333332</v>
      </c>
      <c r="G63" s="62"/>
      <c r="H63" s="66"/>
      <c r="I63" s="67"/>
      <c r="J63" s="67"/>
      <c r="K63" s="31" t="s">
        <v>65</v>
      </c>
      <c r="L63" s="74">
        <v>63</v>
      </c>
      <c r="M63" s="74"/>
      <c r="N63" s="69"/>
      <c r="O63" s="76" t="s">
        <v>272</v>
      </c>
      <c r="P63" s="78">
        <v>45019.620983796296</v>
      </c>
      <c r="Q63" s="76" t="s">
        <v>8080</v>
      </c>
      <c r="R63" s="76">
        <v>1</v>
      </c>
      <c r="S63" s="76">
        <v>3</v>
      </c>
      <c r="T63" s="76">
        <v>0</v>
      </c>
      <c r="U63" s="76">
        <v>0</v>
      </c>
      <c r="V63" s="76">
        <v>286</v>
      </c>
      <c r="W63" s="76"/>
      <c r="X63" s="76" t="s">
        <v>8142</v>
      </c>
      <c r="Y63" s="76" t="s">
        <v>8173</v>
      </c>
      <c r="Z63" s="76" t="s">
        <v>8049</v>
      </c>
      <c r="AA63" s="76"/>
      <c r="AB63" s="79" t="str">
        <f>HYPERLINK("https://pbs.twimg.com/media/FszDrfRWYAAtYmo.jpg")</f>
        <v>https://pbs.twimg.com/media/FszDrfRWYAAtYmo.jpg</v>
      </c>
      <c r="AC63" s="76" t="s">
        <v>281</v>
      </c>
      <c r="AD63" s="76"/>
      <c r="AE63" s="76" t="s">
        <v>287</v>
      </c>
      <c r="AF63" s="79" t="str">
        <f>HYPERLINK("https://twitter.com/amanacoficial/status/1642903334771122176")</f>
        <v>https://twitter.com/amanacoficial/status/1642903334771122176</v>
      </c>
      <c r="AG63" s="78">
        <v>45019.620983796296</v>
      </c>
      <c r="AH63" s="84">
        <v>45019</v>
      </c>
      <c r="AI63" s="80" t="s">
        <v>8223</v>
      </c>
      <c r="AJ63" s="76" t="s">
        <v>270</v>
      </c>
      <c r="AK63" s="76" t="s">
        <v>8279</v>
      </c>
      <c r="AL63" s="76" t="s">
        <v>8301</v>
      </c>
      <c r="AM63" s="76" t="b">
        <v>0</v>
      </c>
      <c r="AN63" s="76"/>
      <c r="AO63" s="76"/>
      <c r="AP63" s="76"/>
      <c r="AQ63" s="76"/>
      <c r="AR63" s="76"/>
      <c r="AS63" s="76"/>
      <c r="AT63" s="76"/>
      <c r="AU63" s="76"/>
      <c r="AV63" s="76"/>
      <c r="AW63" s="76" t="s">
        <v>8320</v>
      </c>
      <c r="AX63" s="76"/>
      <c r="AY63" s="76">
        <v>1080</v>
      </c>
      <c r="AZ63" s="76">
        <v>1080</v>
      </c>
      <c r="BA63" s="76"/>
      <c r="BB63" s="76"/>
      <c r="BC63" s="76"/>
      <c r="BD63" s="79" t="str">
        <f>HYPERLINK("https://pbs.twimg.com/media/FszDrfRWYAAtYmo.jpg")</f>
        <v>https://pbs.twimg.com/media/FszDrfRWYAAtYmo.jpg</v>
      </c>
      <c r="BE63" s="80" t="s">
        <v>8387</v>
      </c>
      <c r="BF63" s="80" t="s">
        <v>8387</v>
      </c>
      <c r="BG63" s="76"/>
      <c r="BH63" s="80" t="s">
        <v>306</v>
      </c>
      <c r="BI63" s="80" t="s">
        <v>306</v>
      </c>
      <c r="BJ63" s="80" t="s">
        <v>306</v>
      </c>
      <c r="BK63" s="80" t="s">
        <v>8387</v>
      </c>
      <c r="BL63" s="80" t="s">
        <v>8450</v>
      </c>
      <c r="BM63" s="76"/>
      <c r="BN63" s="76"/>
      <c r="BO63" s="76"/>
      <c r="BP63" s="76"/>
      <c r="BQ63" s="76"/>
      <c r="BR63" s="76"/>
      <c r="BS63" s="76">
        <v>2</v>
      </c>
      <c r="BT63" s="75" t="str">
        <f>REPLACE(INDEX(GroupVertices[Group],MATCH(Edges[[#This Row],[Vertex 1]],GroupVertices[Vertex],0)),1,1,"")</f>
        <v>2</v>
      </c>
      <c r="BU63" s="75" t="str">
        <f>REPLACE(INDEX(GroupVertices[Group],MATCH(Edges[[#This Row],[Vertex 2]],GroupVertices[Vertex],0)),1,1,"")</f>
        <v>1</v>
      </c>
      <c r="BV63" s="45">
        <v>0</v>
      </c>
      <c r="BW63" s="46">
        <v>0</v>
      </c>
      <c r="BX63" s="45">
        <v>0</v>
      </c>
      <c r="BY63" s="46">
        <v>0</v>
      </c>
      <c r="BZ63" s="45">
        <v>0</v>
      </c>
      <c r="CA63" s="46">
        <v>0</v>
      </c>
      <c r="CB63" s="45">
        <v>12</v>
      </c>
      <c r="CC63" s="46">
        <v>52.17391304347826</v>
      </c>
      <c r="CD63" s="45">
        <v>23</v>
      </c>
    </row>
    <row r="64" spans="1:82" ht="15">
      <c r="A64" s="61" t="s">
        <v>8029</v>
      </c>
      <c r="B64" s="61" t="s">
        <v>8049</v>
      </c>
      <c r="C64" s="62" t="s">
        <v>8003</v>
      </c>
      <c r="D64" s="63">
        <v>5.333333333333334</v>
      </c>
      <c r="E64" s="64" t="s">
        <v>132</v>
      </c>
      <c r="F64" s="65">
        <v>27.333333333333332</v>
      </c>
      <c r="G64" s="62"/>
      <c r="H64" s="66"/>
      <c r="I64" s="67"/>
      <c r="J64" s="67"/>
      <c r="K64" s="31" t="s">
        <v>65</v>
      </c>
      <c r="L64" s="74">
        <v>64</v>
      </c>
      <c r="M64" s="74"/>
      <c r="N64" s="69"/>
      <c r="O64" s="76" t="s">
        <v>272</v>
      </c>
      <c r="P64" s="78">
        <v>45021.62503472222</v>
      </c>
      <c r="Q64" s="76" t="s">
        <v>8081</v>
      </c>
      <c r="R64" s="76">
        <v>0</v>
      </c>
      <c r="S64" s="76">
        <v>4</v>
      </c>
      <c r="T64" s="76">
        <v>0</v>
      </c>
      <c r="U64" s="76">
        <v>0</v>
      </c>
      <c r="V64" s="76">
        <v>112</v>
      </c>
      <c r="W64" s="76"/>
      <c r="X64" s="76" t="s">
        <v>8143</v>
      </c>
      <c r="Y64" s="76" t="s">
        <v>8173</v>
      </c>
      <c r="Z64" s="76" t="s">
        <v>8049</v>
      </c>
      <c r="AA64" s="76"/>
      <c r="AB64" s="79" t="str">
        <f>HYPERLINK("https://pbs.twimg.com/media/Fs8z7ZyXoAACxtJ.jpg")</f>
        <v>https://pbs.twimg.com/media/Fs8z7ZyXoAACxtJ.jpg</v>
      </c>
      <c r="AC64" s="76" t="s">
        <v>281</v>
      </c>
      <c r="AD64" s="76"/>
      <c r="AE64" s="76" t="s">
        <v>287</v>
      </c>
      <c r="AF64" s="79" t="str">
        <f>HYPERLINK("https://twitter.com/amanacoficial/status/1643629580375191553")</f>
        <v>https://twitter.com/amanacoficial/status/1643629580375191553</v>
      </c>
      <c r="AG64" s="78">
        <v>45021.62503472222</v>
      </c>
      <c r="AH64" s="84">
        <v>45021</v>
      </c>
      <c r="AI64" s="80" t="s">
        <v>8224</v>
      </c>
      <c r="AJ64" s="76" t="s">
        <v>270</v>
      </c>
      <c r="AK64" s="76" t="s">
        <v>8279</v>
      </c>
      <c r="AL64" s="76" t="s">
        <v>8301</v>
      </c>
      <c r="AM64" s="76" t="b">
        <v>0</v>
      </c>
      <c r="AN64" s="76"/>
      <c r="AO64" s="76"/>
      <c r="AP64" s="76"/>
      <c r="AQ64" s="76"/>
      <c r="AR64" s="76"/>
      <c r="AS64" s="76"/>
      <c r="AT64" s="76"/>
      <c r="AU64" s="76"/>
      <c r="AV64" s="76"/>
      <c r="AW64" s="76" t="s">
        <v>8321</v>
      </c>
      <c r="AX64" s="76"/>
      <c r="AY64" s="76">
        <v>627</v>
      </c>
      <c r="AZ64" s="76">
        <v>1200</v>
      </c>
      <c r="BA64" s="76"/>
      <c r="BB64" s="76"/>
      <c r="BC64" s="76"/>
      <c r="BD64" s="79" t="str">
        <f>HYPERLINK("https://pbs.twimg.com/media/Fs8z7ZyXoAACxtJ.jpg")</f>
        <v>https://pbs.twimg.com/media/Fs8z7ZyXoAACxtJ.jpg</v>
      </c>
      <c r="BE64" s="80" t="s">
        <v>8388</v>
      </c>
      <c r="BF64" s="80" t="s">
        <v>8388</v>
      </c>
      <c r="BG64" s="76"/>
      <c r="BH64" s="80" t="s">
        <v>306</v>
      </c>
      <c r="BI64" s="80" t="s">
        <v>306</v>
      </c>
      <c r="BJ64" s="80" t="s">
        <v>306</v>
      </c>
      <c r="BK64" s="80" t="s">
        <v>8388</v>
      </c>
      <c r="BL64" s="80" t="s">
        <v>8450</v>
      </c>
      <c r="BM64" s="76"/>
      <c r="BN64" s="76"/>
      <c r="BO64" s="76"/>
      <c r="BP64" s="76"/>
      <c r="BQ64" s="76"/>
      <c r="BR64" s="76"/>
      <c r="BS64" s="76">
        <v>2</v>
      </c>
      <c r="BT64" s="75" t="str">
        <f>REPLACE(INDEX(GroupVertices[Group],MATCH(Edges[[#This Row],[Vertex 1]],GroupVertices[Vertex],0)),1,1,"")</f>
        <v>2</v>
      </c>
      <c r="BU64" s="75" t="str">
        <f>REPLACE(INDEX(GroupVertices[Group],MATCH(Edges[[#This Row],[Vertex 2]],GroupVertices[Vertex],0)),1,1,"")</f>
        <v>1</v>
      </c>
      <c r="BV64" s="45">
        <v>0</v>
      </c>
      <c r="BW64" s="46">
        <v>0</v>
      </c>
      <c r="BX64" s="45">
        <v>0</v>
      </c>
      <c r="BY64" s="46">
        <v>0</v>
      </c>
      <c r="BZ64" s="45">
        <v>0</v>
      </c>
      <c r="CA64" s="46">
        <v>0</v>
      </c>
      <c r="CB64" s="45">
        <v>12</v>
      </c>
      <c r="CC64" s="46">
        <v>52.17391304347826</v>
      </c>
      <c r="CD64" s="45">
        <v>23</v>
      </c>
    </row>
    <row r="65" spans="1:82" ht="15">
      <c r="A65" s="61" t="s">
        <v>8030</v>
      </c>
      <c r="B65" s="61" t="s">
        <v>8030</v>
      </c>
      <c r="C65" s="62" t="s">
        <v>8002</v>
      </c>
      <c r="D65" s="63">
        <v>3</v>
      </c>
      <c r="E65" s="64" t="s">
        <v>132</v>
      </c>
      <c r="F65" s="65">
        <v>35</v>
      </c>
      <c r="G65" s="62"/>
      <c r="H65" s="66"/>
      <c r="I65" s="67"/>
      <c r="J65" s="67"/>
      <c r="K65" s="31" t="s">
        <v>65</v>
      </c>
      <c r="L65" s="74">
        <v>65</v>
      </c>
      <c r="M65" s="74"/>
      <c r="N65" s="69"/>
      <c r="O65" s="76" t="s">
        <v>212</v>
      </c>
      <c r="P65" s="78">
        <v>45016.68640046296</v>
      </c>
      <c r="Q65" s="76" t="s">
        <v>8082</v>
      </c>
      <c r="R65" s="76">
        <v>0</v>
      </c>
      <c r="S65" s="76">
        <v>0</v>
      </c>
      <c r="T65" s="76">
        <v>0</v>
      </c>
      <c r="U65" s="76">
        <v>0</v>
      </c>
      <c r="V65" s="76">
        <v>19</v>
      </c>
      <c r="W65" s="80" t="s">
        <v>8125</v>
      </c>
      <c r="X65" s="79" t="str">
        <f>HYPERLINK("https://expo.thelogisticsworld.com/novedades/cofremex-cofrimex-incrementan-juntos-tus-ahorros/")</f>
        <v>https://expo.thelogisticsworld.com/novedades/cofremex-cofrimex-incrementan-juntos-tus-ahorros/</v>
      </c>
      <c r="Y65" s="76" t="s">
        <v>8177</v>
      </c>
      <c r="Z65" s="76"/>
      <c r="AA65" s="76"/>
      <c r="AB65" s="76"/>
      <c r="AC65" s="76"/>
      <c r="AD65" s="76"/>
      <c r="AE65" s="76" t="s">
        <v>286</v>
      </c>
      <c r="AF65" s="79" t="str">
        <f>HYPERLINK("https://twitter.com/cofremexa/status/1641839878223667207")</f>
        <v>https://twitter.com/cofremexa/status/1641839878223667207</v>
      </c>
      <c r="AG65" s="78">
        <v>45016.68640046296</v>
      </c>
      <c r="AH65" s="84">
        <v>45016</v>
      </c>
      <c r="AI65" s="80" t="s">
        <v>8225</v>
      </c>
      <c r="AJ65" s="76" t="s">
        <v>270</v>
      </c>
      <c r="AK65" s="76" t="s">
        <v>8279</v>
      </c>
      <c r="AL65" s="76" t="s">
        <v>8300</v>
      </c>
      <c r="AM65" s="76" t="b">
        <v>0</v>
      </c>
      <c r="AN65" s="76"/>
      <c r="AO65" s="76"/>
      <c r="AP65" s="76"/>
      <c r="AQ65" s="76"/>
      <c r="AR65" s="76"/>
      <c r="AS65" s="76"/>
      <c r="AT65" s="76"/>
      <c r="AU65" s="76"/>
      <c r="AV65" s="76"/>
      <c r="AW65" s="76"/>
      <c r="AX65" s="76"/>
      <c r="AY65" s="76"/>
      <c r="AZ65" s="76"/>
      <c r="BA65" s="76"/>
      <c r="BB65" s="76"/>
      <c r="BC65" s="76"/>
      <c r="BD65" s="79" t="str">
        <f>HYPERLINK("https://pbs.twimg.com/profile_images/1613921669998837761/jhtiLjtU_normal.jpg")</f>
        <v>https://pbs.twimg.com/profile_images/1613921669998837761/jhtiLjtU_normal.jpg</v>
      </c>
      <c r="BE65" s="80" t="s">
        <v>8389</v>
      </c>
      <c r="BF65" s="80" t="s">
        <v>8389</v>
      </c>
      <c r="BG65" s="76"/>
      <c r="BH65" s="80" t="s">
        <v>306</v>
      </c>
      <c r="BI65" s="80" t="s">
        <v>306</v>
      </c>
      <c r="BJ65" s="80" t="s">
        <v>306</v>
      </c>
      <c r="BK65" s="80" t="s">
        <v>8389</v>
      </c>
      <c r="BL65" s="80" t="s">
        <v>8451</v>
      </c>
      <c r="BM65" s="76"/>
      <c r="BN65" s="76"/>
      <c r="BO65" s="76"/>
      <c r="BP65" s="76"/>
      <c r="BQ65" s="76"/>
      <c r="BR65" s="76"/>
      <c r="BS65" s="76">
        <v>1</v>
      </c>
      <c r="BT65" s="75" t="str">
        <f>REPLACE(INDEX(GroupVertices[Group],MATCH(Edges[[#This Row],[Vertex 1]],GroupVertices[Vertex],0)),1,1,"")</f>
        <v>8</v>
      </c>
      <c r="BU65" s="75" t="str">
        <f>REPLACE(INDEX(GroupVertices[Group],MATCH(Edges[[#This Row],[Vertex 2]],GroupVertices[Vertex],0)),1,1,"")</f>
        <v>8</v>
      </c>
      <c r="BV65" s="45">
        <v>0</v>
      </c>
      <c r="BW65" s="46">
        <v>0</v>
      </c>
      <c r="BX65" s="45">
        <v>0</v>
      </c>
      <c r="BY65" s="46">
        <v>0</v>
      </c>
      <c r="BZ65" s="45">
        <v>0</v>
      </c>
      <c r="CA65" s="46">
        <v>0</v>
      </c>
      <c r="CB65" s="45">
        <v>14</v>
      </c>
      <c r="CC65" s="46">
        <v>73.6842105263158</v>
      </c>
      <c r="CD65" s="45">
        <v>19</v>
      </c>
    </row>
    <row r="66" spans="1:82" ht="15">
      <c r="A66" s="61" t="s">
        <v>8031</v>
      </c>
      <c r="B66" s="61" t="s">
        <v>8049</v>
      </c>
      <c r="C66" s="62" t="s">
        <v>8002</v>
      </c>
      <c r="D66" s="63">
        <v>3</v>
      </c>
      <c r="E66" s="64" t="s">
        <v>132</v>
      </c>
      <c r="F66" s="65">
        <v>35</v>
      </c>
      <c r="G66" s="62"/>
      <c r="H66" s="66"/>
      <c r="I66" s="67"/>
      <c r="J66" s="67"/>
      <c r="K66" s="31" t="s">
        <v>65</v>
      </c>
      <c r="L66" s="74">
        <v>66</v>
      </c>
      <c r="M66" s="74"/>
      <c r="N66" s="69"/>
      <c r="O66" s="76" t="s">
        <v>272</v>
      </c>
      <c r="P66" s="78">
        <v>45016.06736111111</v>
      </c>
      <c r="Q66" s="76" t="s">
        <v>8083</v>
      </c>
      <c r="R66" s="76">
        <v>0</v>
      </c>
      <c r="S66" s="76">
        <v>0</v>
      </c>
      <c r="T66" s="76">
        <v>0</v>
      </c>
      <c r="U66" s="76">
        <v>0</v>
      </c>
      <c r="V66" s="76">
        <v>16</v>
      </c>
      <c r="W66" s="76"/>
      <c r="X66" s="76" t="s">
        <v>8144</v>
      </c>
      <c r="Y66" s="76" t="s">
        <v>8179</v>
      </c>
      <c r="Z66" s="76" t="s">
        <v>8049</v>
      </c>
      <c r="AA66" s="76"/>
      <c r="AB66" s="79" t="str">
        <f>HYPERLINK("https://pbs.twimg.com/media/FsZ5M3DWAAUeii0.jpg")</f>
        <v>https://pbs.twimg.com/media/FsZ5M3DWAAUeii0.jpg</v>
      </c>
      <c r="AC66" s="76" t="s">
        <v>281</v>
      </c>
      <c r="AD66" s="76"/>
      <c r="AE66" s="76" t="s">
        <v>287</v>
      </c>
      <c r="AF66" s="79" t="str">
        <f>HYPERLINK("https://twitter.com/rev_contacto/status/1641615544435744768")</f>
        <v>https://twitter.com/rev_contacto/status/1641615544435744768</v>
      </c>
      <c r="AG66" s="78">
        <v>45016.06736111111</v>
      </c>
      <c r="AH66" s="84">
        <v>45016</v>
      </c>
      <c r="AI66" s="80" t="s">
        <v>8226</v>
      </c>
      <c r="AJ66" s="76" t="s">
        <v>270</v>
      </c>
      <c r="AK66" s="76"/>
      <c r="AL66" s="76"/>
      <c r="AM66" s="76" t="b">
        <v>0</v>
      </c>
      <c r="AN66" s="76"/>
      <c r="AO66" s="76"/>
      <c r="AP66" s="76"/>
      <c r="AQ66" s="76"/>
      <c r="AR66" s="76"/>
      <c r="AS66" s="76"/>
      <c r="AT66" s="76"/>
      <c r="AU66" s="76"/>
      <c r="AV66" s="76"/>
      <c r="AW66" s="76" t="s">
        <v>8322</v>
      </c>
      <c r="AX66" s="76"/>
      <c r="AY66" s="76">
        <v>400</v>
      </c>
      <c r="AZ66" s="76">
        <v>750</v>
      </c>
      <c r="BA66" s="76"/>
      <c r="BB66" s="76"/>
      <c r="BC66" s="76"/>
      <c r="BD66" s="79" t="str">
        <f>HYPERLINK("https://pbs.twimg.com/media/FsZ5M3DWAAUeii0.jpg")</f>
        <v>https://pbs.twimg.com/media/FsZ5M3DWAAUeii0.jpg</v>
      </c>
      <c r="BE66" s="80" t="s">
        <v>8390</v>
      </c>
      <c r="BF66" s="80" t="s">
        <v>8390</v>
      </c>
      <c r="BG66" s="76"/>
      <c r="BH66" s="80" t="s">
        <v>306</v>
      </c>
      <c r="BI66" s="80" t="s">
        <v>306</v>
      </c>
      <c r="BJ66" s="80" t="s">
        <v>306</v>
      </c>
      <c r="BK66" s="80" t="s">
        <v>8390</v>
      </c>
      <c r="BL66" s="80" t="s">
        <v>8452</v>
      </c>
      <c r="BM66" s="76"/>
      <c r="BN66" s="76"/>
      <c r="BO66" s="76"/>
      <c r="BP66" s="76"/>
      <c r="BQ66" s="76"/>
      <c r="BR66" s="76"/>
      <c r="BS66" s="76">
        <v>1</v>
      </c>
      <c r="BT66" s="75" t="str">
        <f>REPLACE(INDEX(GroupVertices[Group],MATCH(Edges[[#This Row],[Vertex 1]],GroupVertices[Vertex],0)),1,1,"")</f>
        <v>1</v>
      </c>
      <c r="BU66" s="75" t="str">
        <f>REPLACE(INDEX(GroupVertices[Group],MATCH(Edges[[#This Row],[Vertex 2]],GroupVertices[Vertex],0)),1,1,"")</f>
        <v>1</v>
      </c>
      <c r="BV66" s="45">
        <v>0</v>
      </c>
      <c r="BW66" s="46">
        <v>0</v>
      </c>
      <c r="BX66" s="45">
        <v>0</v>
      </c>
      <c r="BY66" s="46">
        <v>0</v>
      </c>
      <c r="BZ66" s="45">
        <v>0</v>
      </c>
      <c r="CA66" s="46">
        <v>0</v>
      </c>
      <c r="CB66" s="45">
        <v>10</v>
      </c>
      <c r="CC66" s="46">
        <v>50</v>
      </c>
      <c r="CD66" s="45">
        <v>20</v>
      </c>
    </row>
    <row r="67" spans="1:82" ht="15">
      <c r="A67" s="61" t="s">
        <v>8032</v>
      </c>
      <c r="B67" s="61" t="s">
        <v>8049</v>
      </c>
      <c r="C67" s="62" t="s">
        <v>8003</v>
      </c>
      <c r="D67" s="63">
        <v>5.333333333333334</v>
      </c>
      <c r="E67" s="64" t="s">
        <v>132</v>
      </c>
      <c r="F67" s="65">
        <v>27.333333333333332</v>
      </c>
      <c r="G67" s="62"/>
      <c r="H67" s="66"/>
      <c r="I67" s="67"/>
      <c r="J67" s="67"/>
      <c r="K67" s="31" t="s">
        <v>65</v>
      </c>
      <c r="L67" s="74">
        <v>67</v>
      </c>
      <c r="M67" s="74"/>
      <c r="N67" s="69"/>
      <c r="O67" s="76" t="s">
        <v>272</v>
      </c>
      <c r="P67" s="78">
        <v>45017.833333333336</v>
      </c>
      <c r="Q67" s="76" t="s">
        <v>8084</v>
      </c>
      <c r="R67" s="76">
        <v>0</v>
      </c>
      <c r="S67" s="76">
        <v>4</v>
      </c>
      <c r="T67" s="76">
        <v>0</v>
      </c>
      <c r="U67" s="76">
        <v>0</v>
      </c>
      <c r="V67" s="76">
        <v>518</v>
      </c>
      <c r="W67" s="76"/>
      <c r="X67" s="79" t="str">
        <f>HYPERLINK("https://twitter.com/CAAAREM/status/1642255511482515462/video/1")</f>
        <v>https://twitter.com/CAAAREM/status/1642255511482515462/video/1</v>
      </c>
      <c r="Y67" s="76" t="s">
        <v>279</v>
      </c>
      <c r="Z67" s="76" t="s">
        <v>8049</v>
      </c>
      <c r="AA67" s="76"/>
      <c r="AB67" s="79" t="str">
        <f>HYPERLINK("https://pbs.twimg.com/ext_tw_video_thumb/1641947101864009730/pu/img/cJX8FR-jcZvDQdjP.jpg")</f>
        <v>https://pbs.twimg.com/ext_tw_video_thumb/1641947101864009730/pu/img/cJX8FR-jcZvDQdjP.jpg</v>
      </c>
      <c r="AC67" s="76" t="s">
        <v>282</v>
      </c>
      <c r="AD67" s="76"/>
      <c r="AE67" s="76" t="s">
        <v>287</v>
      </c>
      <c r="AF67" s="79" t="str">
        <f>HYPERLINK("https://twitter.com/caaarem/status/1642255511482515462")</f>
        <v>https://twitter.com/caaarem/status/1642255511482515462</v>
      </c>
      <c r="AG67" s="78">
        <v>45017.833333333336</v>
      </c>
      <c r="AH67" s="84">
        <v>45017</v>
      </c>
      <c r="AI67" s="80" t="s">
        <v>300</v>
      </c>
      <c r="AJ67" s="76" t="s">
        <v>270</v>
      </c>
      <c r="AK67" s="76" t="s">
        <v>8284</v>
      </c>
      <c r="AL67" s="76" t="s">
        <v>8303</v>
      </c>
      <c r="AM67" s="76" t="b">
        <v>0</v>
      </c>
      <c r="AN67" s="76"/>
      <c r="AO67" s="76"/>
      <c r="AP67" s="76"/>
      <c r="AQ67" s="76"/>
      <c r="AR67" s="76"/>
      <c r="AS67" s="76"/>
      <c r="AT67" s="76"/>
      <c r="AU67" s="76"/>
      <c r="AV67" s="76"/>
      <c r="AW67" s="76" t="s">
        <v>8323</v>
      </c>
      <c r="AX67" s="76">
        <v>34958</v>
      </c>
      <c r="AY67" s="76">
        <v>1080</v>
      </c>
      <c r="AZ67" s="76">
        <v>1920</v>
      </c>
      <c r="BA67" s="76">
        <v>96</v>
      </c>
      <c r="BB67" s="76"/>
      <c r="BC67" s="76"/>
      <c r="BD67" s="79" t="str">
        <f>HYPERLINK("https://pbs.twimg.com/ext_tw_video_thumb/1641947101864009730/pu/img/cJX8FR-jcZvDQdjP.jpg")</f>
        <v>https://pbs.twimg.com/ext_tw_video_thumb/1641947101864009730/pu/img/cJX8FR-jcZvDQdjP.jpg</v>
      </c>
      <c r="BE67" s="80" t="s">
        <v>8391</v>
      </c>
      <c r="BF67" s="80" t="s">
        <v>8391</v>
      </c>
      <c r="BG67" s="76"/>
      <c r="BH67" s="80" t="s">
        <v>306</v>
      </c>
      <c r="BI67" s="80" t="s">
        <v>306</v>
      </c>
      <c r="BJ67" s="80" t="s">
        <v>306</v>
      </c>
      <c r="BK67" s="80" t="s">
        <v>8391</v>
      </c>
      <c r="BL67" s="76">
        <v>91219279</v>
      </c>
      <c r="BM67" s="76"/>
      <c r="BN67" s="76"/>
      <c r="BO67" s="76"/>
      <c r="BP67" s="76"/>
      <c r="BQ67" s="76"/>
      <c r="BR67" s="76"/>
      <c r="BS67" s="76">
        <v>2</v>
      </c>
      <c r="BT67" s="75" t="str">
        <f>REPLACE(INDEX(GroupVertices[Group],MATCH(Edges[[#This Row],[Vertex 1]],GroupVertices[Vertex],0)),1,1,"")</f>
        <v>1</v>
      </c>
      <c r="BU67" s="75" t="str">
        <f>REPLACE(INDEX(GroupVertices[Group],MATCH(Edges[[#This Row],[Vertex 2]],GroupVertices[Vertex],0)),1,1,"")</f>
        <v>1</v>
      </c>
      <c r="BV67" s="45">
        <v>0</v>
      </c>
      <c r="BW67" s="46">
        <v>0</v>
      </c>
      <c r="BX67" s="45">
        <v>0</v>
      </c>
      <c r="BY67" s="46">
        <v>0</v>
      </c>
      <c r="BZ67" s="45">
        <v>0</v>
      </c>
      <c r="CA67" s="46">
        <v>0</v>
      </c>
      <c r="CB67" s="45">
        <v>18</v>
      </c>
      <c r="CC67" s="46">
        <v>58.064516129032256</v>
      </c>
      <c r="CD67" s="45">
        <v>31</v>
      </c>
    </row>
    <row r="68" spans="1:82" ht="15">
      <c r="A68" s="61" t="s">
        <v>8032</v>
      </c>
      <c r="B68" s="61" t="s">
        <v>8049</v>
      </c>
      <c r="C68" s="62" t="s">
        <v>8003</v>
      </c>
      <c r="D68" s="63">
        <v>5.333333333333334</v>
      </c>
      <c r="E68" s="64" t="s">
        <v>132</v>
      </c>
      <c r="F68" s="65">
        <v>27.333333333333332</v>
      </c>
      <c r="G68" s="62"/>
      <c r="H68" s="66"/>
      <c r="I68" s="67"/>
      <c r="J68" s="67"/>
      <c r="K68" s="31" t="s">
        <v>65</v>
      </c>
      <c r="L68" s="74">
        <v>68</v>
      </c>
      <c r="M68" s="74"/>
      <c r="N68" s="69"/>
      <c r="O68" s="76" t="s">
        <v>272</v>
      </c>
      <c r="P68" s="78">
        <v>45020.82913194445</v>
      </c>
      <c r="Q68" s="76" t="s">
        <v>8085</v>
      </c>
      <c r="R68" s="76">
        <v>0</v>
      </c>
      <c r="S68" s="76">
        <v>0</v>
      </c>
      <c r="T68" s="76">
        <v>0</v>
      </c>
      <c r="U68" s="76">
        <v>0</v>
      </c>
      <c r="V68" s="76">
        <v>300</v>
      </c>
      <c r="W68" s="80" t="s">
        <v>8126</v>
      </c>
      <c r="X68" s="76" t="s">
        <v>8145</v>
      </c>
      <c r="Y68" s="76" t="s">
        <v>8173</v>
      </c>
      <c r="Z68" s="76" t="s">
        <v>8049</v>
      </c>
      <c r="AA68" s="76"/>
      <c r="AB68" s="79" t="str">
        <f>HYPERLINK("https://pbs.twimg.com/ext_tw_video_thumb/1643341083764576256/pu/img/X8tWIcurJii27t0q.jpg")</f>
        <v>https://pbs.twimg.com/ext_tw_video_thumb/1643341083764576256/pu/img/X8tWIcurJii27t0q.jpg</v>
      </c>
      <c r="AC68" s="76" t="s">
        <v>282</v>
      </c>
      <c r="AD68" s="76"/>
      <c r="AE68" s="76" t="s">
        <v>287</v>
      </c>
      <c r="AF68" s="79" t="str">
        <f>HYPERLINK("https://twitter.com/caaarem/status/1643341154153267201")</f>
        <v>https://twitter.com/caaarem/status/1643341154153267201</v>
      </c>
      <c r="AG68" s="78">
        <v>45020.82913194445</v>
      </c>
      <c r="AH68" s="84">
        <v>45020</v>
      </c>
      <c r="AI68" s="80" t="s">
        <v>8227</v>
      </c>
      <c r="AJ68" s="76" t="s">
        <v>270</v>
      </c>
      <c r="AK68" s="76" t="s">
        <v>8285</v>
      </c>
      <c r="AL68" s="76"/>
      <c r="AM68" s="76" t="b">
        <v>0</v>
      </c>
      <c r="AN68" s="76"/>
      <c r="AO68" s="76"/>
      <c r="AP68" s="76"/>
      <c r="AQ68" s="76"/>
      <c r="AR68" s="76"/>
      <c r="AS68" s="76"/>
      <c r="AT68" s="76"/>
      <c r="AU68" s="76"/>
      <c r="AV68" s="76"/>
      <c r="AW68" s="76" t="s">
        <v>8324</v>
      </c>
      <c r="AX68" s="76">
        <v>31916</v>
      </c>
      <c r="AY68" s="76">
        <v>720</v>
      </c>
      <c r="AZ68" s="76">
        <v>1280</v>
      </c>
      <c r="BA68" s="76">
        <v>38</v>
      </c>
      <c r="BB68" s="76"/>
      <c r="BC68" s="76"/>
      <c r="BD68" s="79" t="str">
        <f>HYPERLINK("https://pbs.twimg.com/ext_tw_video_thumb/1643341083764576256/pu/img/X8tWIcurJii27t0q.jpg")</f>
        <v>https://pbs.twimg.com/ext_tw_video_thumb/1643341083764576256/pu/img/X8tWIcurJii27t0q.jpg</v>
      </c>
      <c r="BE68" s="80" t="s">
        <v>8392</v>
      </c>
      <c r="BF68" s="80" t="s">
        <v>8392</v>
      </c>
      <c r="BG68" s="76"/>
      <c r="BH68" s="80" t="s">
        <v>306</v>
      </c>
      <c r="BI68" s="80" t="s">
        <v>306</v>
      </c>
      <c r="BJ68" s="80" t="s">
        <v>306</v>
      </c>
      <c r="BK68" s="80" t="s">
        <v>8392</v>
      </c>
      <c r="BL68" s="76">
        <v>91219279</v>
      </c>
      <c r="BM68" s="76"/>
      <c r="BN68" s="76"/>
      <c r="BO68" s="76"/>
      <c r="BP68" s="76"/>
      <c r="BQ68" s="76"/>
      <c r="BR68" s="76"/>
      <c r="BS68" s="76">
        <v>2</v>
      </c>
      <c r="BT68" s="75" t="str">
        <f>REPLACE(INDEX(GroupVertices[Group],MATCH(Edges[[#This Row],[Vertex 1]],GroupVertices[Vertex],0)),1,1,"")</f>
        <v>1</v>
      </c>
      <c r="BU68" s="75" t="str">
        <f>REPLACE(INDEX(GroupVertices[Group],MATCH(Edges[[#This Row],[Vertex 2]],GroupVertices[Vertex],0)),1,1,"")</f>
        <v>1</v>
      </c>
      <c r="BV68" s="45">
        <v>0</v>
      </c>
      <c r="BW68" s="46">
        <v>0</v>
      </c>
      <c r="BX68" s="45">
        <v>0</v>
      </c>
      <c r="BY68" s="46">
        <v>0</v>
      </c>
      <c r="BZ68" s="45">
        <v>0</v>
      </c>
      <c r="CA68" s="46">
        <v>0</v>
      </c>
      <c r="CB68" s="45">
        <v>15</v>
      </c>
      <c r="CC68" s="46">
        <v>62.5</v>
      </c>
      <c r="CD68" s="45">
        <v>24</v>
      </c>
    </row>
    <row r="69" spans="1:82" ht="15">
      <c r="A69" s="61" t="s">
        <v>8033</v>
      </c>
      <c r="B69" s="61" t="s">
        <v>8028</v>
      </c>
      <c r="C69" s="62" t="s">
        <v>8002</v>
      </c>
      <c r="D69" s="63">
        <v>3</v>
      </c>
      <c r="E69" s="64" t="s">
        <v>132</v>
      </c>
      <c r="F69" s="65">
        <v>35</v>
      </c>
      <c r="G69" s="62"/>
      <c r="H69" s="66"/>
      <c r="I69" s="67"/>
      <c r="J69" s="67"/>
      <c r="K69" s="31" t="s">
        <v>65</v>
      </c>
      <c r="L69" s="74">
        <v>69</v>
      </c>
      <c r="M69" s="74"/>
      <c r="N69" s="69"/>
      <c r="O69" s="76" t="s">
        <v>273</v>
      </c>
      <c r="P69" s="78">
        <v>45021.87881944444</v>
      </c>
      <c r="Q69" s="76" t="s">
        <v>8073</v>
      </c>
      <c r="R69" s="76">
        <v>5</v>
      </c>
      <c r="S69" s="76">
        <v>0</v>
      </c>
      <c r="T69" s="76">
        <v>0</v>
      </c>
      <c r="U69" s="76">
        <v>0</v>
      </c>
      <c r="V69" s="76">
        <v>0</v>
      </c>
      <c r="W69" s="76"/>
      <c r="X69" s="76"/>
      <c r="Y69" s="76"/>
      <c r="Z69" s="76" t="s">
        <v>8028</v>
      </c>
      <c r="AA69" s="76"/>
      <c r="AB69" s="76"/>
      <c r="AC69" s="76"/>
      <c r="AD69" s="76"/>
      <c r="AE69" s="76" t="s">
        <v>287</v>
      </c>
      <c r="AF69" s="79" t="str">
        <f>HYPERLINK("https://twitter.com/muymexicano7/status/1643721549529116673")</f>
        <v>https://twitter.com/muymexicano7/status/1643721549529116673</v>
      </c>
      <c r="AG69" s="78">
        <v>45021.87881944444</v>
      </c>
      <c r="AH69" s="84">
        <v>45021</v>
      </c>
      <c r="AI69" s="80" t="s">
        <v>8228</v>
      </c>
      <c r="AJ69" s="76" t="s">
        <v>270</v>
      </c>
      <c r="AK69" s="76" t="s">
        <v>8281</v>
      </c>
      <c r="AL69" s="76" t="s">
        <v>8301</v>
      </c>
      <c r="AM69" s="76" t="b">
        <v>0</v>
      </c>
      <c r="AN69" s="76"/>
      <c r="AO69" s="76"/>
      <c r="AP69" s="76"/>
      <c r="AQ69" s="76"/>
      <c r="AR69" s="76"/>
      <c r="AS69" s="76"/>
      <c r="AT69" s="76"/>
      <c r="AU69" s="76"/>
      <c r="AV69" s="76"/>
      <c r="AW69" s="76"/>
      <c r="AX69" s="76"/>
      <c r="AY69" s="76"/>
      <c r="AZ69" s="76"/>
      <c r="BA69" s="76"/>
      <c r="BB69" s="76"/>
      <c r="BC69" s="76"/>
      <c r="BD69" s="79" t="str">
        <f>HYPERLINK("https://pbs.twimg.com/profile_images/1374432259156049926/4Kb0JeU-_normal.jpg")</f>
        <v>https://pbs.twimg.com/profile_images/1374432259156049926/4Kb0JeU-_normal.jpg</v>
      </c>
      <c r="BE69" s="80" t="s">
        <v>8393</v>
      </c>
      <c r="BF69" s="80" t="s">
        <v>8393</v>
      </c>
      <c r="BG69" s="76"/>
      <c r="BH69" s="80" t="s">
        <v>306</v>
      </c>
      <c r="BI69" s="80" t="s">
        <v>306</v>
      </c>
      <c r="BJ69" s="80" t="s">
        <v>8415</v>
      </c>
      <c r="BK69" s="80" t="s">
        <v>8415</v>
      </c>
      <c r="BL69" s="76">
        <v>4579582214</v>
      </c>
      <c r="BM69" s="76"/>
      <c r="BN69" s="76"/>
      <c r="BO69" s="76"/>
      <c r="BP69" s="76"/>
      <c r="BQ69" s="76"/>
      <c r="BR69" s="76"/>
      <c r="BS69" s="76">
        <v>1</v>
      </c>
      <c r="BT69" s="75" t="str">
        <f>REPLACE(INDEX(GroupVertices[Group],MATCH(Edges[[#This Row],[Vertex 1]],GroupVertices[Vertex],0)),1,1,"")</f>
        <v>2</v>
      </c>
      <c r="BU69" s="75" t="str">
        <f>REPLACE(INDEX(GroupVertices[Group],MATCH(Edges[[#This Row],[Vertex 2]],GroupVertices[Vertex],0)),1,1,"")</f>
        <v>2</v>
      </c>
      <c r="BV69" s="45"/>
      <c r="BW69" s="46"/>
      <c r="BX69" s="45"/>
      <c r="BY69" s="46"/>
      <c r="BZ69" s="45"/>
      <c r="CA69" s="46"/>
      <c r="CB69" s="45"/>
      <c r="CC69" s="46"/>
      <c r="CD69" s="45"/>
    </row>
    <row r="70" spans="1:82" ht="15">
      <c r="A70" s="61" t="s">
        <v>8033</v>
      </c>
      <c r="B70" s="61" t="s">
        <v>8028</v>
      </c>
      <c r="C70" s="62" t="s">
        <v>8002</v>
      </c>
      <c r="D70" s="63">
        <v>3</v>
      </c>
      <c r="E70" s="64" t="s">
        <v>132</v>
      </c>
      <c r="F70" s="65">
        <v>35</v>
      </c>
      <c r="G70" s="62"/>
      <c r="H70" s="66"/>
      <c r="I70" s="67"/>
      <c r="J70" s="67"/>
      <c r="K70" s="31" t="s">
        <v>65</v>
      </c>
      <c r="L70" s="74">
        <v>70</v>
      </c>
      <c r="M70" s="74"/>
      <c r="N70" s="69"/>
      <c r="O70" s="76" t="s">
        <v>271</v>
      </c>
      <c r="P70" s="78">
        <v>45021.87881944444</v>
      </c>
      <c r="Q70" s="76" t="s">
        <v>8073</v>
      </c>
      <c r="R70" s="76">
        <v>5</v>
      </c>
      <c r="S70" s="76">
        <v>0</v>
      </c>
      <c r="T70" s="76">
        <v>0</v>
      </c>
      <c r="U70" s="76">
        <v>0</v>
      </c>
      <c r="V70" s="76">
        <v>0</v>
      </c>
      <c r="W70" s="76"/>
      <c r="X70" s="76"/>
      <c r="Y70" s="76"/>
      <c r="Z70" s="76" t="s">
        <v>8028</v>
      </c>
      <c r="AA70" s="76"/>
      <c r="AB70" s="76"/>
      <c r="AC70" s="76"/>
      <c r="AD70" s="76"/>
      <c r="AE70" s="76" t="s">
        <v>287</v>
      </c>
      <c r="AF70" s="79" t="str">
        <f>HYPERLINK("https://twitter.com/muymexicano7/status/1643721549529116673")</f>
        <v>https://twitter.com/muymexicano7/status/1643721549529116673</v>
      </c>
      <c r="AG70" s="78">
        <v>45021.87881944444</v>
      </c>
      <c r="AH70" s="84">
        <v>45021</v>
      </c>
      <c r="AI70" s="80" t="s">
        <v>8228</v>
      </c>
      <c r="AJ70" s="76" t="s">
        <v>270</v>
      </c>
      <c r="AK70" s="76" t="s">
        <v>8281</v>
      </c>
      <c r="AL70" s="76" t="s">
        <v>8301</v>
      </c>
      <c r="AM70" s="76" t="b">
        <v>0</v>
      </c>
      <c r="AN70" s="76"/>
      <c r="AO70" s="76"/>
      <c r="AP70" s="76"/>
      <c r="AQ70" s="76"/>
      <c r="AR70" s="76"/>
      <c r="AS70" s="76"/>
      <c r="AT70" s="76"/>
      <c r="AU70" s="76"/>
      <c r="AV70" s="76"/>
      <c r="AW70" s="76"/>
      <c r="AX70" s="76"/>
      <c r="AY70" s="76"/>
      <c r="AZ70" s="76"/>
      <c r="BA70" s="76"/>
      <c r="BB70" s="76"/>
      <c r="BC70" s="76"/>
      <c r="BD70" s="79" t="str">
        <f>HYPERLINK("https://pbs.twimg.com/profile_images/1374432259156049926/4Kb0JeU-_normal.jpg")</f>
        <v>https://pbs.twimg.com/profile_images/1374432259156049926/4Kb0JeU-_normal.jpg</v>
      </c>
      <c r="BE70" s="80" t="s">
        <v>8393</v>
      </c>
      <c r="BF70" s="80" t="s">
        <v>8393</v>
      </c>
      <c r="BG70" s="76"/>
      <c r="BH70" s="80" t="s">
        <v>306</v>
      </c>
      <c r="BI70" s="80" t="s">
        <v>306</v>
      </c>
      <c r="BJ70" s="80" t="s">
        <v>8415</v>
      </c>
      <c r="BK70" s="80" t="s">
        <v>8415</v>
      </c>
      <c r="BL70" s="76">
        <v>4579582214</v>
      </c>
      <c r="BM70" s="76"/>
      <c r="BN70" s="76"/>
      <c r="BO70" s="76"/>
      <c r="BP70" s="76"/>
      <c r="BQ70" s="76"/>
      <c r="BR70" s="76"/>
      <c r="BS70" s="76">
        <v>1</v>
      </c>
      <c r="BT70" s="75" t="str">
        <f>REPLACE(INDEX(GroupVertices[Group],MATCH(Edges[[#This Row],[Vertex 1]],GroupVertices[Vertex],0)),1,1,"")</f>
        <v>2</v>
      </c>
      <c r="BU70" s="75" t="str">
        <f>REPLACE(INDEX(GroupVertices[Group],MATCH(Edges[[#This Row],[Vertex 2]],GroupVertices[Vertex],0)),1,1,"")</f>
        <v>2</v>
      </c>
      <c r="BV70" s="45">
        <v>0</v>
      </c>
      <c r="BW70" s="46">
        <v>0</v>
      </c>
      <c r="BX70" s="45">
        <v>0</v>
      </c>
      <c r="BY70" s="46">
        <v>0</v>
      </c>
      <c r="BZ70" s="45">
        <v>0</v>
      </c>
      <c r="CA70" s="46">
        <v>0</v>
      </c>
      <c r="CB70" s="45">
        <v>11</v>
      </c>
      <c r="CC70" s="46">
        <v>52.38095238095238</v>
      </c>
      <c r="CD70" s="45">
        <v>21</v>
      </c>
    </row>
    <row r="71" spans="1:82" ht="15">
      <c r="A71" s="61" t="s">
        <v>8034</v>
      </c>
      <c r="B71" s="61" t="s">
        <v>8049</v>
      </c>
      <c r="C71" s="62" t="s">
        <v>8002</v>
      </c>
      <c r="D71" s="63">
        <v>3</v>
      </c>
      <c r="E71" s="64" t="s">
        <v>132</v>
      </c>
      <c r="F71" s="65">
        <v>35</v>
      </c>
      <c r="G71" s="62"/>
      <c r="H71" s="66"/>
      <c r="I71" s="67"/>
      <c r="J71" s="67"/>
      <c r="K71" s="31" t="s">
        <v>65</v>
      </c>
      <c r="L71" s="74">
        <v>71</v>
      </c>
      <c r="M71" s="74"/>
      <c r="N71" s="69"/>
      <c r="O71" s="76" t="s">
        <v>272</v>
      </c>
      <c r="P71" s="78">
        <v>45015.72555555555</v>
      </c>
      <c r="Q71" s="76" t="s">
        <v>8086</v>
      </c>
      <c r="R71" s="76">
        <v>0</v>
      </c>
      <c r="S71" s="76">
        <v>0</v>
      </c>
      <c r="T71" s="76">
        <v>0</v>
      </c>
      <c r="U71" s="76">
        <v>0</v>
      </c>
      <c r="V71" s="76">
        <v>15</v>
      </c>
      <c r="W71" s="76"/>
      <c r="X71" s="76" t="s">
        <v>8146</v>
      </c>
      <c r="Y71" s="76" t="s">
        <v>8176</v>
      </c>
      <c r="Z71" s="76" t="s">
        <v>8049</v>
      </c>
      <c r="AA71" s="76"/>
      <c r="AB71" s="76" t="s">
        <v>8193</v>
      </c>
      <c r="AC71" s="76" t="s">
        <v>284</v>
      </c>
      <c r="AD71" s="76"/>
      <c r="AE71" s="76" t="s">
        <v>287</v>
      </c>
      <c r="AF71" s="79" t="str">
        <f>HYPERLINK("https://twitter.com/taste_gto/status/1641491681177481251")</f>
        <v>https://twitter.com/taste_gto/status/1641491681177481251</v>
      </c>
      <c r="AG71" s="78">
        <v>45015.72555555555</v>
      </c>
      <c r="AH71" s="84">
        <v>45015</v>
      </c>
      <c r="AI71" s="80" t="s">
        <v>8229</v>
      </c>
      <c r="AJ71" s="76" t="s">
        <v>270</v>
      </c>
      <c r="AK71" s="76" t="s">
        <v>8286</v>
      </c>
      <c r="AL71" s="76" t="s">
        <v>8301</v>
      </c>
      <c r="AM71" s="76" t="b">
        <v>0</v>
      </c>
      <c r="AN71" s="76"/>
      <c r="AO71" s="76"/>
      <c r="AP71" s="76"/>
      <c r="AQ71" s="76"/>
      <c r="AR71" s="76"/>
      <c r="AS71" s="76"/>
      <c r="AT71" s="76"/>
      <c r="AU71" s="76"/>
      <c r="AV71" s="76"/>
      <c r="AW71" s="76" t="s">
        <v>8325</v>
      </c>
      <c r="AX71" s="76"/>
      <c r="AY71" s="76" t="s">
        <v>8354</v>
      </c>
      <c r="AZ71" s="76" t="s">
        <v>305</v>
      </c>
      <c r="BA71" s="76"/>
      <c r="BB71" s="76"/>
      <c r="BC71" s="76"/>
      <c r="BD71" s="79" t="str">
        <f>HYPERLINK("https://pbs.twimg.com/media/Fse2tgnXsAItyl2.jpg")</f>
        <v>https://pbs.twimg.com/media/Fse2tgnXsAItyl2.jpg</v>
      </c>
      <c r="BE71" s="80" t="s">
        <v>8394</v>
      </c>
      <c r="BF71" s="80" t="s">
        <v>8394</v>
      </c>
      <c r="BG71" s="76"/>
      <c r="BH71" s="80" t="s">
        <v>306</v>
      </c>
      <c r="BI71" s="80" t="s">
        <v>306</v>
      </c>
      <c r="BJ71" s="80" t="s">
        <v>306</v>
      </c>
      <c r="BK71" s="80" t="s">
        <v>8394</v>
      </c>
      <c r="BL71" s="80" t="s">
        <v>8453</v>
      </c>
      <c r="BM71" s="76"/>
      <c r="BN71" s="76"/>
      <c r="BO71" s="76"/>
      <c r="BP71" s="76"/>
      <c r="BQ71" s="76"/>
      <c r="BR71" s="76"/>
      <c r="BS71" s="76">
        <v>1</v>
      </c>
      <c r="BT71" s="75" t="str">
        <f>REPLACE(INDEX(GroupVertices[Group],MATCH(Edges[[#This Row],[Vertex 1]],GroupVertices[Vertex],0)),1,1,"")</f>
        <v>1</v>
      </c>
      <c r="BU71" s="75" t="str">
        <f>REPLACE(INDEX(GroupVertices[Group],MATCH(Edges[[#This Row],[Vertex 2]],GroupVertices[Vertex],0)),1,1,"")</f>
        <v>1</v>
      </c>
      <c r="BV71" s="45">
        <v>0</v>
      </c>
      <c r="BW71" s="46">
        <v>0</v>
      </c>
      <c r="BX71" s="45">
        <v>0</v>
      </c>
      <c r="BY71" s="46">
        <v>0</v>
      </c>
      <c r="BZ71" s="45">
        <v>0</v>
      </c>
      <c r="CA71" s="46">
        <v>0</v>
      </c>
      <c r="CB71" s="45">
        <v>14</v>
      </c>
      <c r="CC71" s="46">
        <v>53.84615384615385</v>
      </c>
      <c r="CD71" s="45">
        <v>26</v>
      </c>
    </row>
    <row r="72" spans="1:82" ht="15">
      <c r="A72" s="61" t="s">
        <v>8035</v>
      </c>
      <c r="B72" s="61" t="s">
        <v>8035</v>
      </c>
      <c r="C72" s="62" t="s">
        <v>8004</v>
      </c>
      <c r="D72" s="63">
        <v>10</v>
      </c>
      <c r="E72" s="64" t="s">
        <v>136</v>
      </c>
      <c r="F72" s="65">
        <v>12</v>
      </c>
      <c r="G72" s="62"/>
      <c r="H72" s="66"/>
      <c r="I72" s="67"/>
      <c r="J72" s="67"/>
      <c r="K72" s="31" t="s">
        <v>65</v>
      </c>
      <c r="L72" s="74">
        <v>72</v>
      </c>
      <c r="M72" s="74"/>
      <c r="N72" s="69"/>
      <c r="O72" s="76" t="s">
        <v>212</v>
      </c>
      <c r="P72" s="78">
        <v>45019.168217592596</v>
      </c>
      <c r="Q72" s="76" t="s">
        <v>8087</v>
      </c>
      <c r="R72" s="76">
        <v>1</v>
      </c>
      <c r="S72" s="76">
        <v>2</v>
      </c>
      <c r="T72" s="76">
        <v>0</v>
      </c>
      <c r="U72" s="76">
        <v>0</v>
      </c>
      <c r="V72" s="76">
        <v>33</v>
      </c>
      <c r="W72" s="80" t="s">
        <v>8127</v>
      </c>
      <c r="X72" s="76" t="s">
        <v>8147</v>
      </c>
      <c r="Y72" s="76" t="s">
        <v>8180</v>
      </c>
      <c r="Z72" s="76"/>
      <c r="AA72" s="76"/>
      <c r="AB72" s="79" t="str">
        <f>HYPERLINK("https://pbs.twimg.com/media/FswuponXwAISKda.png")</f>
        <v>https://pbs.twimg.com/media/FswuponXwAISKda.png</v>
      </c>
      <c r="AC72" s="76" t="s">
        <v>281</v>
      </c>
      <c r="AD72" s="76"/>
      <c r="AE72" s="76" t="s">
        <v>287</v>
      </c>
      <c r="AF72" s="79" t="str">
        <f>HYPERLINK("https://twitter.com/mcr_xadis/status/1642739260523413504")</f>
        <v>https://twitter.com/mcr_xadis/status/1642739260523413504</v>
      </c>
      <c r="AG72" s="78">
        <v>45019.168217592596</v>
      </c>
      <c r="AH72" s="84">
        <v>45019</v>
      </c>
      <c r="AI72" s="80" t="s">
        <v>8230</v>
      </c>
      <c r="AJ72" s="76" t="s">
        <v>270</v>
      </c>
      <c r="AK72" s="76" t="s">
        <v>8287</v>
      </c>
      <c r="AL72" s="76" t="s">
        <v>8304</v>
      </c>
      <c r="AM72" s="76" t="b">
        <v>0</v>
      </c>
      <c r="AN72" s="76"/>
      <c r="AO72" s="76"/>
      <c r="AP72" s="76"/>
      <c r="AQ72" s="76"/>
      <c r="AR72" s="76"/>
      <c r="AS72" s="76"/>
      <c r="AT72" s="76"/>
      <c r="AU72" s="76"/>
      <c r="AV72" s="76"/>
      <c r="AW72" s="76" t="s">
        <v>8326</v>
      </c>
      <c r="AX72" s="76"/>
      <c r="AY72" s="76">
        <v>250</v>
      </c>
      <c r="AZ72" s="76">
        <v>300</v>
      </c>
      <c r="BA72" s="76"/>
      <c r="BB72" s="76"/>
      <c r="BC72" s="76"/>
      <c r="BD72" s="79" t="str">
        <f>HYPERLINK("https://pbs.twimg.com/media/FswuponXwAISKda.png")</f>
        <v>https://pbs.twimg.com/media/FswuponXwAISKda.png</v>
      </c>
      <c r="BE72" s="80" t="s">
        <v>8395</v>
      </c>
      <c r="BF72" s="80" t="s">
        <v>8395</v>
      </c>
      <c r="BG72" s="76"/>
      <c r="BH72" s="80" t="s">
        <v>306</v>
      </c>
      <c r="BI72" s="80" t="s">
        <v>306</v>
      </c>
      <c r="BJ72" s="80" t="s">
        <v>306</v>
      </c>
      <c r="BK72" s="80" t="s">
        <v>8395</v>
      </c>
      <c r="BL72" s="80" t="s">
        <v>8454</v>
      </c>
      <c r="BM72" s="76"/>
      <c r="BN72" s="76"/>
      <c r="BO72" s="76"/>
      <c r="BP72" s="76"/>
      <c r="BQ72" s="76"/>
      <c r="BR72" s="76"/>
      <c r="BS72" s="76">
        <v>8</v>
      </c>
      <c r="BT72" s="75" t="str">
        <f>REPLACE(INDEX(GroupVertices[Group],MATCH(Edges[[#This Row],[Vertex 1]],GroupVertices[Vertex],0)),1,1,"")</f>
        <v>5</v>
      </c>
      <c r="BU72" s="75" t="str">
        <f>REPLACE(INDEX(GroupVertices[Group],MATCH(Edges[[#This Row],[Vertex 2]],GroupVertices[Vertex],0)),1,1,"")</f>
        <v>5</v>
      </c>
      <c r="BV72" s="45">
        <v>0</v>
      </c>
      <c r="BW72" s="46">
        <v>0</v>
      </c>
      <c r="BX72" s="45">
        <v>0</v>
      </c>
      <c r="BY72" s="46">
        <v>0</v>
      </c>
      <c r="BZ72" s="45">
        <v>0</v>
      </c>
      <c r="CA72" s="46">
        <v>0</v>
      </c>
      <c r="CB72" s="45">
        <v>23</v>
      </c>
      <c r="CC72" s="46">
        <v>58.97435897435897</v>
      </c>
      <c r="CD72" s="45">
        <v>39</v>
      </c>
    </row>
    <row r="73" spans="1:82" ht="15">
      <c r="A73" s="61" t="s">
        <v>8035</v>
      </c>
      <c r="B73" s="61" t="s">
        <v>8035</v>
      </c>
      <c r="C73" s="62" t="s">
        <v>8004</v>
      </c>
      <c r="D73" s="63">
        <v>10</v>
      </c>
      <c r="E73" s="64" t="s">
        <v>136</v>
      </c>
      <c r="F73" s="65">
        <v>12</v>
      </c>
      <c r="G73" s="62"/>
      <c r="H73" s="66"/>
      <c r="I73" s="67"/>
      <c r="J73" s="67"/>
      <c r="K73" s="31" t="s">
        <v>65</v>
      </c>
      <c r="L73" s="74">
        <v>73</v>
      </c>
      <c r="M73" s="74"/>
      <c r="N73" s="69"/>
      <c r="O73" s="76" t="s">
        <v>212</v>
      </c>
      <c r="P73" s="78">
        <v>45018.848495370374</v>
      </c>
      <c r="Q73" s="76" t="s">
        <v>8088</v>
      </c>
      <c r="R73" s="76">
        <v>1</v>
      </c>
      <c r="S73" s="76">
        <v>1</v>
      </c>
      <c r="T73" s="76">
        <v>0</v>
      </c>
      <c r="U73" s="76">
        <v>0</v>
      </c>
      <c r="V73" s="76">
        <v>30</v>
      </c>
      <c r="W73" s="80" t="s">
        <v>8127</v>
      </c>
      <c r="X73" s="76" t="s">
        <v>8148</v>
      </c>
      <c r="Y73" s="76" t="s">
        <v>8180</v>
      </c>
      <c r="Z73" s="76"/>
      <c r="AA73" s="76"/>
      <c r="AB73" s="79" t="str">
        <f>HYPERLINK("https://pbs.twimg.com/ext_tw_video_thumb/1642623237866520577/pu/img/kXdaq72idl3En3bG.jpg")</f>
        <v>https://pbs.twimg.com/ext_tw_video_thumb/1642623237866520577/pu/img/kXdaq72idl3En3bG.jpg</v>
      </c>
      <c r="AC73" s="76" t="s">
        <v>282</v>
      </c>
      <c r="AD73" s="76"/>
      <c r="AE73" s="76" t="s">
        <v>287</v>
      </c>
      <c r="AF73" s="79" t="str">
        <f>HYPERLINK("https://twitter.com/mcr_xadis/status/1642623394897117187")</f>
        <v>https://twitter.com/mcr_xadis/status/1642623394897117187</v>
      </c>
      <c r="AG73" s="78">
        <v>45018.848495370374</v>
      </c>
      <c r="AH73" s="84">
        <v>45018</v>
      </c>
      <c r="AI73" s="80" t="s">
        <v>8231</v>
      </c>
      <c r="AJ73" s="76" t="s">
        <v>270</v>
      </c>
      <c r="AK73" s="76" t="s">
        <v>8287</v>
      </c>
      <c r="AL73" s="76" t="s">
        <v>8304</v>
      </c>
      <c r="AM73" s="76" t="b">
        <v>0</v>
      </c>
      <c r="AN73" s="76"/>
      <c r="AO73" s="76"/>
      <c r="AP73" s="76"/>
      <c r="AQ73" s="76"/>
      <c r="AR73" s="76"/>
      <c r="AS73" s="76"/>
      <c r="AT73" s="76"/>
      <c r="AU73" s="76"/>
      <c r="AV73" s="76"/>
      <c r="AW73" s="76" t="s">
        <v>8327</v>
      </c>
      <c r="AX73" s="76">
        <v>31936</v>
      </c>
      <c r="AY73" s="76">
        <v>1080</v>
      </c>
      <c r="AZ73" s="76">
        <v>1920</v>
      </c>
      <c r="BA73" s="76">
        <v>7</v>
      </c>
      <c r="BB73" s="76"/>
      <c r="BC73" s="76"/>
      <c r="BD73" s="79" t="str">
        <f>HYPERLINK("https://pbs.twimg.com/ext_tw_video_thumb/1642623237866520577/pu/img/kXdaq72idl3En3bG.jpg")</f>
        <v>https://pbs.twimg.com/ext_tw_video_thumb/1642623237866520577/pu/img/kXdaq72idl3En3bG.jpg</v>
      </c>
      <c r="BE73" s="80" t="s">
        <v>8396</v>
      </c>
      <c r="BF73" s="80" t="s">
        <v>8396</v>
      </c>
      <c r="BG73" s="76"/>
      <c r="BH73" s="80" t="s">
        <v>306</v>
      </c>
      <c r="BI73" s="80" t="s">
        <v>306</v>
      </c>
      <c r="BJ73" s="80" t="s">
        <v>306</v>
      </c>
      <c r="BK73" s="80" t="s">
        <v>8396</v>
      </c>
      <c r="BL73" s="80" t="s">
        <v>8454</v>
      </c>
      <c r="BM73" s="76"/>
      <c r="BN73" s="76"/>
      <c r="BO73" s="76"/>
      <c r="BP73" s="76"/>
      <c r="BQ73" s="76"/>
      <c r="BR73" s="76"/>
      <c r="BS73" s="76">
        <v>8</v>
      </c>
      <c r="BT73" s="75" t="str">
        <f>REPLACE(INDEX(GroupVertices[Group],MATCH(Edges[[#This Row],[Vertex 1]],GroupVertices[Vertex],0)),1,1,"")</f>
        <v>5</v>
      </c>
      <c r="BU73" s="75" t="str">
        <f>REPLACE(INDEX(GroupVertices[Group],MATCH(Edges[[#This Row],[Vertex 2]],GroupVertices[Vertex],0)),1,1,"")</f>
        <v>5</v>
      </c>
      <c r="BV73" s="45">
        <v>0</v>
      </c>
      <c r="BW73" s="46">
        <v>0</v>
      </c>
      <c r="BX73" s="45">
        <v>0</v>
      </c>
      <c r="BY73" s="46">
        <v>0</v>
      </c>
      <c r="BZ73" s="45">
        <v>0</v>
      </c>
      <c r="CA73" s="46">
        <v>0</v>
      </c>
      <c r="CB73" s="45">
        <v>23</v>
      </c>
      <c r="CC73" s="46">
        <v>58.97435897435897</v>
      </c>
      <c r="CD73" s="45">
        <v>39</v>
      </c>
    </row>
    <row r="74" spans="1:82" ht="15">
      <c r="A74" s="61" t="s">
        <v>8035</v>
      </c>
      <c r="B74" s="61" t="s">
        <v>8035</v>
      </c>
      <c r="C74" s="62" t="s">
        <v>8004</v>
      </c>
      <c r="D74" s="63">
        <v>10</v>
      </c>
      <c r="E74" s="64" t="s">
        <v>136</v>
      </c>
      <c r="F74" s="65">
        <v>12</v>
      </c>
      <c r="G74" s="62"/>
      <c r="H74" s="66"/>
      <c r="I74" s="67"/>
      <c r="J74" s="67"/>
      <c r="K74" s="31" t="s">
        <v>65</v>
      </c>
      <c r="L74" s="74">
        <v>74</v>
      </c>
      <c r="M74" s="74"/>
      <c r="N74" s="69"/>
      <c r="O74" s="76" t="s">
        <v>212</v>
      </c>
      <c r="P74" s="78">
        <v>45018.62930555556</v>
      </c>
      <c r="Q74" s="76" t="s">
        <v>8089</v>
      </c>
      <c r="R74" s="76">
        <v>1</v>
      </c>
      <c r="S74" s="76">
        <v>1</v>
      </c>
      <c r="T74" s="76">
        <v>0</v>
      </c>
      <c r="U74" s="76">
        <v>0</v>
      </c>
      <c r="V74" s="76">
        <v>23</v>
      </c>
      <c r="W74" s="80" t="s">
        <v>8128</v>
      </c>
      <c r="X74" s="76" t="s">
        <v>8149</v>
      </c>
      <c r="Y74" s="76" t="s">
        <v>8180</v>
      </c>
      <c r="Z74" s="76"/>
      <c r="AA74" s="76"/>
      <c r="AB74" s="79" t="str">
        <f>HYPERLINK("https://pbs.twimg.com/media/Fst9B9OXoAQVzji.png")</f>
        <v>https://pbs.twimg.com/media/Fst9B9OXoAQVzji.png</v>
      </c>
      <c r="AC74" s="76" t="s">
        <v>281</v>
      </c>
      <c r="AD74" s="76"/>
      <c r="AE74" s="76" t="s">
        <v>287</v>
      </c>
      <c r="AF74" s="79" t="str">
        <f>HYPERLINK("https://twitter.com/mcr_xadis/status/1642543965168648197")</f>
        <v>https://twitter.com/mcr_xadis/status/1642543965168648197</v>
      </c>
      <c r="AG74" s="78">
        <v>45018.62930555556</v>
      </c>
      <c r="AH74" s="84">
        <v>45018</v>
      </c>
      <c r="AI74" s="80" t="s">
        <v>8232</v>
      </c>
      <c r="AJ74" s="76" t="s">
        <v>270</v>
      </c>
      <c r="AK74" s="76" t="s">
        <v>8275</v>
      </c>
      <c r="AL74" s="76"/>
      <c r="AM74" s="76" t="b">
        <v>0</v>
      </c>
      <c r="AN74" s="76"/>
      <c r="AO74" s="76"/>
      <c r="AP74" s="76"/>
      <c r="AQ74" s="76"/>
      <c r="AR74" s="76"/>
      <c r="AS74" s="76"/>
      <c r="AT74" s="76"/>
      <c r="AU74" s="76"/>
      <c r="AV74" s="76"/>
      <c r="AW74" s="76" t="s">
        <v>8328</v>
      </c>
      <c r="AX74" s="76"/>
      <c r="AY74" s="76">
        <v>250</v>
      </c>
      <c r="AZ74" s="76">
        <v>600</v>
      </c>
      <c r="BA74" s="76"/>
      <c r="BB74" s="76"/>
      <c r="BC74" s="76"/>
      <c r="BD74" s="79" t="str">
        <f>HYPERLINK("https://pbs.twimg.com/media/Fst9B9OXoAQVzji.png")</f>
        <v>https://pbs.twimg.com/media/Fst9B9OXoAQVzji.png</v>
      </c>
      <c r="BE74" s="80" t="s">
        <v>8397</v>
      </c>
      <c r="BF74" s="80" t="s">
        <v>8397</v>
      </c>
      <c r="BG74" s="76"/>
      <c r="BH74" s="80" t="s">
        <v>306</v>
      </c>
      <c r="BI74" s="80" t="s">
        <v>306</v>
      </c>
      <c r="BJ74" s="80" t="s">
        <v>306</v>
      </c>
      <c r="BK74" s="80" t="s">
        <v>8397</v>
      </c>
      <c r="BL74" s="80" t="s">
        <v>8454</v>
      </c>
      <c r="BM74" s="76"/>
      <c r="BN74" s="76"/>
      <c r="BO74" s="76"/>
      <c r="BP74" s="76"/>
      <c r="BQ74" s="76"/>
      <c r="BR74" s="76"/>
      <c r="BS74" s="76">
        <v>8</v>
      </c>
      <c r="BT74" s="75" t="str">
        <f>REPLACE(INDEX(GroupVertices[Group],MATCH(Edges[[#This Row],[Vertex 1]],GroupVertices[Vertex],0)),1,1,"")</f>
        <v>5</v>
      </c>
      <c r="BU74" s="75" t="str">
        <f>REPLACE(INDEX(GroupVertices[Group],MATCH(Edges[[#This Row],[Vertex 2]],GroupVertices[Vertex],0)),1,1,"")</f>
        <v>5</v>
      </c>
      <c r="BV74" s="45">
        <v>0</v>
      </c>
      <c r="BW74" s="46">
        <v>0</v>
      </c>
      <c r="BX74" s="45">
        <v>0</v>
      </c>
      <c r="BY74" s="46">
        <v>0</v>
      </c>
      <c r="BZ74" s="45">
        <v>0</v>
      </c>
      <c r="CA74" s="46">
        <v>0</v>
      </c>
      <c r="CB74" s="45">
        <v>16</v>
      </c>
      <c r="CC74" s="46">
        <v>59.25925925925926</v>
      </c>
      <c r="CD74" s="45">
        <v>27</v>
      </c>
    </row>
    <row r="75" spans="1:82" ht="15">
      <c r="A75" s="61" t="s">
        <v>8035</v>
      </c>
      <c r="B75" s="61" t="s">
        <v>8035</v>
      </c>
      <c r="C75" s="62" t="s">
        <v>8004</v>
      </c>
      <c r="D75" s="63">
        <v>10</v>
      </c>
      <c r="E75" s="64" t="s">
        <v>136</v>
      </c>
      <c r="F75" s="65">
        <v>12</v>
      </c>
      <c r="G75" s="62"/>
      <c r="H75" s="66"/>
      <c r="I75" s="67"/>
      <c r="J75" s="67"/>
      <c r="K75" s="31" t="s">
        <v>65</v>
      </c>
      <c r="L75" s="74">
        <v>75</v>
      </c>
      <c r="M75" s="74"/>
      <c r="N75" s="69"/>
      <c r="O75" s="76" t="s">
        <v>212</v>
      </c>
      <c r="P75" s="78">
        <v>45020.7647337963</v>
      </c>
      <c r="Q75" s="76" t="s">
        <v>8090</v>
      </c>
      <c r="R75" s="76">
        <v>1</v>
      </c>
      <c r="S75" s="76">
        <v>1</v>
      </c>
      <c r="T75" s="76">
        <v>0</v>
      </c>
      <c r="U75" s="76">
        <v>0</v>
      </c>
      <c r="V75" s="76">
        <v>14</v>
      </c>
      <c r="W75" s="80" t="s">
        <v>8127</v>
      </c>
      <c r="X75" s="76" t="s">
        <v>8150</v>
      </c>
      <c r="Y75" s="76" t="s">
        <v>8180</v>
      </c>
      <c r="Z75" s="76"/>
      <c r="AA75" s="76"/>
      <c r="AB75" s="79" t="str">
        <f>HYPERLINK("https://pbs.twimg.com/media/Fs482HpXwAAQXlK.png")</f>
        <v>https://pbs.twimg.com/media/Fs482HpXwAAQXlK.png</v>
      </c>
      <c r="AC75" s="76" t="s">
        <v>281</v>
      </c>
      <c r="AD75" s="76"/>
      <c r="AE75" s="76" t="s">
        <v>287</v>
      </c>
      <c r="AF75" s="79" t="str">
        <f>HYPERLINK("https://twitter.com/mcr_xadis/status/1643317817964462084")</f>
        <v>https://twitter.com/mcr_xadis/status/1643317817964462084</v>
      </c>
      <c r="AG75" s="78">
        <v>45020.7647337963</v>
      </c>
      <c r="AH75" s="84">
        <v>45020</v>
      </c>
      <c r="AI75" s="80" t="s">
        <v>8233</v>
      </c>
      <c r="AJ75" s="76" t="s">
        <v>270</v>
      </c>
      <c r="AK75" s="76" t="s">
        <v>8287</v>
      </c>
      <c r="AL75" s="76" t="s">
        <v>8304</v>
      </c>
      <c r="AM75" s="76" t="b">
        <v>0</v>
      </c>
      <c r="AN75" s="76"/>
      <c r="AO75" s="76"/>
      <c r="AP75" s="76"/>
      <c r="AQ75" s="76"/>
      <c r="AR75" s="76"/>
      <c r="AS75" s="76"/>
      <c r="AT75" s="76"/>
      <c r="AU75" s="76"/>
      <c r="AV75" s="76"/>
      <c r="AW75" s="76" t="s">
        <v>8329</v>
      </c>
      <c r="AX75" s="76"/>
      <c r="AY75" s="76">
        <v>250</v>
      </c>
      <c r="AZ75" s="76">
        <v>300</v>
      </c>
      <c r="BA75" s="76"/>
      <c r="BB75" s="76"/>
      <c r="BC75" s="76"/>
      <c r="BD75" s="79" t="str">
        <f>HYPERLINK("https://pbs.twimg.com/media/Fs482HpXwAAQXlK.png")</f>
        <v>https://pbs.twimg.com/media/Fs482HpXwAAQXlK.png</v>
      </c>
      <c r="BE75" s="80" t="s">
        <v>8398</v>
      </c>
      <c r="BF75" s="80" t="s">
        <v>8398</v>
      </c>
      <c r="BG75" s="76"/>
      <c r="BH75" s="80" t="s">
        <v>306</v>
      </c>
      <c r="BI75" s="80" t="s">
        <v>306</v>
      </c>
      <c r="BJ75" s="80" t="s">
        <v>306</v>
      </c>
      <c r="BK75" s="80" t="s">
        <v>8398</v>
      </c>
      <c r="BL75" s="80" t="s">
        <v>8454</v>
      </c>
      <c r="BM75" s="76"/>
      <c r="BN75" s="76"/>
      <c r="BO75" s="76"/>
      <c r="BP75" s="76"/>
      <c r="BQ75" s="76"/>
      <c r="BR75" s="76"/>
      <c r="BS75" s="76">
        <v>8</v>
      </c>
      <c r="BT75" s="75" t="str">
        <f>REPLACE(INDEX(GroupVertices[Group],MATCH(Edges[[#This Row],[Vertex 1]],GroupVertices[Vertex],0)),1,1,"")</f>
        <v>5</v>
      </c>
      <c r="BU75" s="75" t="str">
        <f>REPLACE(INDEX(GroupVertices[Group],MATCH(Edges[[#This Row],[Vertex 2]],GroupVertices[Vertex],0)),1,1,"")</f>
        <v>5</v>
      </c>
      <c r="BV75" s="45">
        <v>0</v>
      </c>
      <c r="BW75" s="46">
        <v>0</v>
      </c>
      <c r="BX75" s="45">
        <v>0</v>
      </c>
      <c r="BY75" s="46">
        <v>0</v>
      </c>
      <c r="BZ75" s="45">
        <v>0</v>
      </c>
      <c r="CA75" s="46">
        <v>0</v>
      </c>
      <c r="CB75" s="45">
        <v>23</v>
      </c>
      <c r="CC75" s="46">
        <v>58.97435897435897</v>
      </c>
      <c r="CD75" s="45">
        <v>39</v>
      </c>
    </row>
    <row r="76" spans="1:82" ht="15">
      <c r="A76" s="61" t="s">
        <v>8035</v>
      </c>
      <c r="B76" s="61" t="s">
        <v>8035</v>
      </c>
      <c r="C76" s="62" t="s">
        <v>8004</v>
      </c>
      <c r="D76" s="63">
        <v>10</v>
      </c>
      <c r="E76" s="64" t="s">
        <v>136</v>
      </c>
      <c r="F76" s="65">
        <v>12</v>
      </c>
      <c r="G76" s="62"/>
      <c r="H76" s="66"/>
      <c r="I76" s="67"/>
      <c r="J76" s="67"/>
      <c r="K76" s="31" t="s">
        <v>65</v>
      </c>
      <c r="L76" s="74">
        <v>76</v>
      </c>
      <c r="M76" s="74"/>
      <c r="N76" s="69"/>
      <c r="O76" s="76" t="s">
        <v>212</v>
      </c>
      <c r="P76" s="78">
        <v>45021.16855324074</v>
      </c>
      <c r="Q76" s="76" t="s">
        <v>8091</v>
      </c>
      <c r="R76" s="76">
        <v>0</v>
      </c>
      <c r="S76" s="76">
        <v>0</v>
      </c>
      <c r="T76" s="76">
        <v>0</v>
      </c>
      <c r="U76" s="76">
        <v>0</v>
      </c>
      <c r="V76" s="76">
        <v>13</v>
      </c>
      <c r="W76" s="80" t="s">
        <v>8127</v>
      </c>
      <c r="X76" s="76" t="s">
        <v>8151</v>
      </c>
      <c r="Y76" s="76" t="s">
        <v>8180</v>
      </c>
      <c r="Z76" s="76"/>
      <c r="AA76" s="76"/>
      <c r="AB76" s="79" t="str">
        <f>HYPERLINK("https://pbs.twimg.com/ext_tw_video_thumb/1643464032349741062/pu/img/HMGLt8fWyRVeve3y.jpg")</f>
        <v>https://pbs.twimg.com/ext_tw_video_thumb/1643464032349741062/pu/img/HMGLt8fWyRVeve3y.jpg</v>
      </c>
      <c r="AC76" s="76" t="s">
        <v>282</v>
      </c>
      <c r="AD76" s="76"/>
      <c r="AE76" s="76" t="s">
        <v>287</v>
      </c>
      <c r="AF76" s="79" t="str">
        <f>HYPERLINK("https://twitter.com/mcr_xadis/status/1643464157709074433")</f>
        <v>https://twitter.com/mcr_xadis/status/1643464157709074433</v>
      </c>
      <c r="AG76" s="78">
        <v>45021.16855324074</v>
      </c>
      <c r="AH76" s="84">
        <v>45021</v>
      </c>
      <c r="AI76" s="80" t="s">
        <v>8234</v>
      </c>
      <c r="AJ76" s="76" t="s">
        <v>270</v>
      </c>
      <c r="AK76" s="76" t="s">
        <v>8288</v>
      </c>
      <c r="AL76" s="76" t="s">
        <v>8304</v>
      </c>
      <c r="AM76" s="76" t="b">
        <v>0</v>
      </c>
      <c r="AN76" s="76"/>
      <c r="AO76" s="76"/>
      <c r="AP76" s="76"/>
      <c r="AQ76" s="76"/>
      <c r="AR76" s="76"/>
      <c r="AS76" s="76"/>
      <c r="AT76" s="76"/>
      <c r="AU76" s="76"/>
      <c r="AV76" s="76"/>
      <c r="AW76" s="76" t="s">
        <v>8330</v>
      </c>
      <c r="AX76" s="76">
        <v>31936</v>
      </c>
      <c r="AY76" s="76">
        <v>1080</v>
      </c>
      <c r="AZ76" s="76">
        <v>1920</v>
      </c>
      <c r="BA76" s="76">
        <v>6</v>
      </c>
      <c r="BB76" s="76"/>
      <c r="BC76" s="76"/>
      <c r="BD76" s="79" t="str">
        <f>HYPERLINK("https://pbs.twimg.com/ext_tw_video_thumb/1643464032349741062/pu/img/HMGLt8fWyRVeve3y.jpg")</f>
        <v>https://pbs.twimg.com/ext_tw_video_thumb/1643464032349741062/pu/img/HMGLt8fWyRVeve3y.jpg</v>
      </c>
      <c r="BE76" s="80" t="s">
        <v>8399</v>
      </c>
      <c r="BF76" s="80" t="s">
        <v>8399</v>
      </c>
      <c r="BG76" s="76"/>
      <c r="BH76" s="80" t="s">
        <v>306</v>
      </c>
      <c r="BI76" s="80" t="s">
        <v>306</v>
      </c>
      <c r="BJ76" s="80" t="s">
        <v>306</v>
      </c>
      <c r="BK76" s="80" t="s">
        <v>8399</v>
      </c>
      <c r="BL76" s="80" t="s">
        <v>8454</v>
      </c>
      <c r="BM76" s="76"/>
      <c r="BN76" s="76"/>
      <c r="BO76" s="76"/>
      <c r="BP76" s="76"/>
      <c r="BQ76" s="76"/>
      <c r="BR76" s="76"/>
      <c r="BS76" s="76">
        <v>8</v>
      </c>
      <c r="BT76" s="75" t="str">
        <f>REPLACE(INDEX(GroupVertices[Group],MATCH(Edges[[#This Row],[Vertex 1]],GroupVertices[Vertex],0)),1,1,"")</f>
        <v>5</v>
      </c>
      <c r="BU76" s="75" t="str">
        <f>REPLACE(INDEX(GroupVertices[Group],MATCH(Edges[[#This Row],[Vertex 2]],GroupVertices[Vertex],0)),1,1,"")</f>
        <v>5</v>
      </c>
      <c r="BV76" s="45">
        <v>0</v>
      </c>
      <c r="BW76" s="46">
        <v>0</v>
      </c>
      <c r="BX76" s="45">
        <v>0</v>
      </c>
      <c r="BY76" s="46">
        <v>0</v>
      </c>
      <c r="BZ76" s="45">
        <v>0</v>
      </c>
      <c r="CA76" s="46">
        <v>0</v>
      </c>
      <c r="CB76" s="45">
        <v>23</v>
      </c>
      <c r="CC76" s="46">
        <v>58.97435897435897</v>
      </c>
      <c r="CD76" s="45">
        <v>39</v>
      </c>
    </row>
    <row r="77" spans="1:82" ht="15">
      <c r="A77" s="61" t="s">
        <v>8035</v>
      </c>
      <c r="B77" s="61" t="s">
        <v>8035</v>
      </c>
      <c r="C77" s="62" t="s">
        <v>8004</v>
      </c>
      <c r="D77" s="63">
        <v>10</v>
      </c>
      <c r="E77" s="64" t="s">
        <v>136</v>
      </c>
      <c r="F77" s="65">
        <v>12</v>
      </c>
      <c r="G77" s="62"/>
      <c r="H77" s="66"/>
      <c r="I77" s="67"/>
      <c r="J77" s="67"/>
      <c r="K77" s="31" t="s">
        <v>65</v>
      </c>
      <c r="L77" s="74">
        <v>77</v>
      </c>
      <c r="M77" s="74"/>
      <c r="N77" s="69"/>
      <c r="O77" s="76" t="s">
        <v>212</v>
      </c>
      <c r="P77" s="78">
        <v>45022.168541666666</v>
      </c>
      <c r="Q77" s="76" t="s">
        <v>8092</v>
      </c>
      <c r="R77" s="76">
        <v>0</v>
      </c>
      <c r="S77" s="76">
        <v>1</v>
      </c>
      <c r="T77" s="76">
        <v>0</v>
      </c>
      <c r="U77" s="76">
        <v>0</v>
      </c>
      <c r="V77" s="76">
        <v>12</v>
      </c>
      <c r="W77" s="80" t="s">
        <v>8127</v>
      </c>
      <c r="X77" s="76" t="s">
        <v>8152</v>
      </c>
      <c r="Y77" s="76" t="s">
        <v>8180</v>
      </c>
      <c r="Z77" s="76"/>
      <c r="AA77" s="76"/>
      <c r="AB77" s="79" t="str">
        <f>HYPERLINK("https://pbs.twimg.com/ext_tw_video_thumb/1643826417812099074/pu/img/LDTYR9Z1vawod2RP.jpg")</f>
        <v>https://pbs.twimg.com/ext_tw_video_thumb/1643826417812099074/pu/img/LDTYR9Z1vawod2RP.jpg</v>
      </c>
      <c r="AC77" s="76" t="s">
        <v>282</v>
      </c>
      <c r="AD77" s="76"/>
      <c r="AE77" s="76" t="s">
        <v>287</v>
      </c>
      <c r="AF77" s="79" t="str">
        <f>HYPERLINK("https://twitter.com/mcr_xadis/status/1643826538054336512")</f>
        <v>https://twitter.com/mcr_xadis/status/1643826538054336512</v>
      </c>
      <c r="AG77" s="78">
        <v>45022.168541666666</v>
      </c>
      <c r="AH77" s="84">
        <v>45022</v>
      </c>
      <c r="AI77" s="80" t="s">
        <v>8235</v>
      </c>
      <c r="AJ77" s="76" t="s">
        <v>270</v>
      </c>
      <c r="AK77" s="76" t="s">
        <v>8287</v>
      </c>
      <c r="AL77" s="76" t="s">
        <v>8304</v>
      </c>
      <c r="AM77" s="76" t="b">
        <v>0</v>
      </c>
      <c r="AN77" s="76"/>
      <c r="AO77" s="76"/>
      <c r="AP77" s="76"/>
      <c r="AQ77" s="76"/>
      <c r="AR77" s="76"/>
      <c r="AS77" s="76"/>
      <c r="AT77" s="76"/>
      <c r="AU77" s="76"/>
      <c r="AV77" s="76"/>
      <c r="AW77" s="76" t="s">
        <v>8331</v>
      </c>
      <c r="AX77" s="76">
        <v>31936</v>
      </c>
      <c r="AY77" s="76">
        <v>1080</v>
      </c>
      <c r="AZ77" s="76">
        <v>1920</v>
      </c>
      <c r="BA77" s="76">
        <v>2</v>
      </c>
      <c r="BB77" s="76"/>
      <c r="BC77" s="76"/>
      <c r="BD77" s="79" t="str">
        <f>HYPERLINK("https://pbs.twimg.com/ext_tw_video_thumb/1643826417812099074/pu/img/LDTYR9Z1vawod2RP.jpg")</f>
        <v>https://pbs.twimg.com/ext_tw_video_thumb/1643826417812099074/pu/img/LDTYR9Z1vawod2RP.jpg</v>
      </c>
      <c r="BE77" s="80" t="s">
        <v>8400</v>
      </c>
      <c r="BF77" s="80" t="s">
        <v>8400</v>
      </c>
      <c r="BG77" s="76"/>
      <c r="BH77" s="80" t="s">
        <v>306</v>
      </c>
      <c r="BI77" s="80" t="s">
        <v>306</v>
      </c>
      <c r="BJ77" s="80" t="s">
        <v>306</v>
      </c>
      <c r="BK77" s="80" t="s">
        <v>8400</v>
      </c>
      <c r="BL77" s="80" t="s">
        <v>8454</v>
      </c>
      <c r="BM77" s="76"/>
      <c r="BN77" s="76"/>
      <c r="BO77" s="76"/>
      <c r="BP77" s="76"/>
      <c r="BQ77" s="76"/>
      <c r="BR77" s="76"/>
      <c r="BS77" s="76">
        <v>8</v>
      </c>
      <c r="BT77" s="75" t="str">
        <f>REPLACE(INDEX(GroupVertices[Group],MATCH(Edges[[#This Row],[Vertex 1]],GroupVertices[Vertex],0)),1,1,"")</f>
        <v>5</v>
      </c>
      <c r="BU77" s="75" t="str">
        <f>REPLACE(INDEX(GroupVertices[Group],MATCH(Edges[[#This Row],[Vertex 2]],GroupVertices[Vertex],0)),1,1,"")</f>
        <v>5</v>
      </c>
      <c r="BV77" s="45">
        <v>0</v>
      </c>
      <c r="BW77" s="46">
        <v>0</v>
      </c>
      <c r="BX77" s="45">
        <v>0</v>
      </c>
      <c r="BY77" s="46">
        <v>0</v>
      </c>
      <c r="BZ77" s="45">
        <v>0</v>
      </c>
      <c r="CA77" s="46">
        <v>0</v>
      </c>
      <c r="CB77" s="45">
        <v>23</v>
      </c>
      <c r="CC77" s="46">
        <v>58.97435897435897</v>
      </c>
      <c r="CD77" s="45">
        <v>39</v>
      </c>
    </row>
    <row r="78" spans="1:82" ht="15">
      <c r="A78" s="61" t="s">
        <v>8035</v>
      </c>
      <c r="B78" s="61" t="s">
        <v>8035</v>
      </c>
      <c r="C78" s="62" t="s">
        <v>8004</v>
      </c>
      <c r="D78" s="63">
        <v>10</v>
      </c>
      <c r="E78" s="64" t="s">
        <v>136</v>
      </c>
      <c r="F78" s="65">
        <v>12</v>
      </c>
      <c r="G78" s="62"/>
      <c r="H78" s="66"/>
      <c r="I78" s="67"/>
      <c r="J78" s="67"/>
      <c r="K78" s="31" t="s">
        <v>65</v>
      </c>
      <c r="L78" s="74">
        <v>78</v>
      </c>
      <c r="M78" s="74"/>
      <c r="N78" s="69"/>
      <c r="O78" s="76" t="s">
        <v>212</v>
      </c>
      <c r="P78" s="78">
        <v>45021.7647337963</v>
      </c>
      <c r="Q78" s="76" t="s">
        <v>8093</v>
      </c>
      <c r="R78" s="76">
        <v>0</v>
      </c>
      <c r="S78" s="76">
        <v>0</v>
      </c>
      <c r="T78" s="76">
        <v>0</v>
      </c>
      <c r="U78" s="76">
        <v>0</v>
      </c>
      <c r="V78" s="76">
        <v>0</v>
      </c>
      <c r="W78" s="80" t="s">
        <v>8128</v>
      </c>
      <c r="X78" s="76" t="s">
        <v>8153</v>
      </c>
      <c r="Y78" s="76" t="s">
        <v>8180</v>
      </c>
      <c r="Z78" s="76"/>
      <c r="AA78" s="76"/>
      <c r="AB78" s="79" t="str">
        <f>HYPERLINK("https://pbs.twimg.com/media/Fs-Gb2TX0AAczLq.png")</f>
        <v>https://pbs.twimg.com/media/Fs-Gb2TX0AAczLq.png</v>
      </c>
      <c r="AC78" s="76" t="s">
        <v>281</v>
      </c>
      <c r="AD78" s="76"/>
      <c r="AE78" s="76" t="s">
        <v>287</v>
      </c>
      <c r="AF78" s="79" t="str">
        <f>HYPERLINK("https://twitter.com/mcr_xadis/status/1643680206413078536")</f>
        <v>https://twitter.com/mcr_xadis/status/1643680206413078536</v>
      </c>
      <c r="AG78" s="78">
        <v>45021.7647337963</v>
      </c>
      <c r="AH78" s="84">
        <v>45021</v>
      </c>
      <c r="AI78" s="80" t="s">
        <v>8233</v>
      </c>
      <c r="AJ78" s="76" t="s">
        <v>270</v>
      </c>
      <c r="AK78" s="76" t="s">
        <v>8275</v>
      </c>
      <c r="AL78" s="76"/>
      <c r="AM78" s="76" t="b">
        <v>0</v>
      </c>
      <c r="AN78" s="76"/>
      <c r="AO78" s="76"/>
      <c r="AP78" s="76"/>
      <c r="AQ78" s="76"/>
      <c r="AR78" s="76"/>
      <c r="AS78" s="76"/>
      <c r="AT78" s="76"/>
      <c r="AU78" s="76"/>
      <c r="AV78" s="76"/>
      <c r="AW78" s="76" t="s">
        <v>8332</v>
      </c>
      <c r="AX78" s="76"/>
      <c r="AY78" s="76">
        <v>250</v>
      </c>
      <c r="AZ78" s="76">
        <v>600</v>
      </c>
      <c r="BA78" s="76"/>
      <c r="BB78" s="76"/>
      <c r="BC78" s="76"/>
      <c r="BD78" s="79" t="str">
        <f>HYPERLINK("https://pbs.twimg.com/media/Fs-Gb2TX0AAczLq.png")</f>
        <v>https://pbs.twimg.com/media/Fs-Gb2TX0AAczLq.png</v>
      </c>
      <c r="BE78" s="80" t="s">
        <v>8401</v>
      </c>
      <c r="BF78" s="80" t="s">
        <v>8401</v>
      </c>
      <c r="BG78" s="76"/>
      <c r="BH78" s="80" t="s">
        <v>306</v>
      </c>
      <c r="BI78" s="80" t="s">
        <v>306</v>
      </c>
      <c r="BJ78" s="80" t="s">
        <v>306</v>
      </c>
      <c r="BK78" s="80" t="s">
        <v>8401</v>
      </c>
      <c r="BL78" s="80" t="s">
        <v>8454</v>
      </c>
      <c r="BM78" s="76"/>
      <c r="BN78" s="76"/>
      <c r="BO78" s="76"/>
      <c r="BP78" s="76"/>
      <c r="BQ78" s="76"/>
      <c r="BR78" s="76"/>
      <c r="BS78" s="76">
        <v>8</v>
      </c>
      <c r="BT78" s="75" t="str">
        <f>REPLACE(INDEX(GroupVertices[Group],MATCH(Edges[[#This Row],[Vertex 1]],GroupVertices[Vertex],0)),1,1,"")</f>
        <v>5</v>
      </c>
      <c r="BU78" s="75" t="str">
        <f>REPLACE(INDEX(GroupVertices[Group],MATCH(Edges[[#This Row],[Vertex 2]],GroupVertices[Vertex],0)),1,1,"")</f>
        <v>5</v>
      </c>
      <c r="BV78" s="45">
        <v>0</v>
      </c>
      <c r="BW78" s="46">
        <v>0</v>
      </c>
      <c r="BX78" s="45">
        <v>0</v>
      </c>
      <c r="BY78" s="46">
        <v>0</v>
      </c>
      <c r="BZ78" s="45">
        <v>0</v>
      </c>
      <c r="CA78" s="46">
        <v>0</v>
      </c>
      <c r="CB78" s="45">
        <v>16</v>
      </c>
      <c r="CC78" s="46">
        <v>59.25925925925926</v>
      </c>
      <c r="CD78" s="45">
        <v>27</v>
      </c>
    </row>
    <row r="79" spans="1:82" ht="15">
      <c r="A79" s="61" t="s">
        <v>8035</v>
      </c>
      <c r="B79" s="61" t="s">
        <v>8035</v>
      </c>
      <c r="C79" s="62" t="s">
        <v>8004</v>
      </c>
      <c r="D79" s="63">
        <v>10</v>
      </c>
      <c r="E79" s="64" t="s">
        <v>136</v>
      </c>
      <c r="F79" s="65">
        <v>12</v>
      </c>
      <c r="G79" s="62"/>
      <c r="H79" s="66"/>
      <c r="I79" s="67"/>
      <c r="J79" s="67"/>
      <c r="K79" s="31" t="s">
        <v>65</v>
      </c>
      <c r="L79" s="74">
        <v>79</v>
      </c>
      <c r="M79" s="74"/>
      <c r="N79" s="69"/>
      <c r="O79" s="76" t="s">
        <v>212</v>
      </c>
      <c r="P79" s="78">
        <v>45019.62976851852</v>
      </c>
      <c r="Q79" s="76" t="s">
        <v>8094</v>
      </c>
      <c r="R79" s="76">
        <v>0</v>
      </c>
      <c r="S79" s="76">
        <v>0</v>
      </c>
      <c r="T79" s="76">
        <v>0</v>
      </c>
      <c r="U79" s="76">
        <v>0</v>
      </c>
      <c r="V79" s="76">
        <v>21</v>
      </c>
      <c r="W79" s="80" t="s">
        <v>8127</v>
      </c>
      <c r="X79" s="76" t="s">
        <v>8154</v>
      </c>
      <c r="Y79" s="76" t="s">
        <v>8180</v>
      </c>
      <c r="Z79" s="76"/>
      <c r="AA79" s="76"/>
      <c r="AB79" s="79" t="str">
        <f>HYPERLINK("https://pbs.twimg.com/ext_tw_video_thumb/1642906360508567554/pu/img/S0PsxRD7uPts6IUF.jpg")</f>
        <v>https://pbs.twimg.com/ext_tw_video_thumb/1642906360508567554/pu/img/S0PsxRD7uPts6IUF.jpg</v>
      </c>
      <c r="AC79" s="76" t="s">
        <v>282</v>
      </c>
      <c r="AD79" s="76"/>
      <c r="AE79" s="76" t="s">
        <v>287</v>
      </c>
      <c r="AF79" s="79" t="str">
        <f>HYPERLINK("https://twitter.com/mcr_xadis/status/1642906519170686977")</f>
        <v>https://twitter.com/mcr_xadis/status/1642906519170686977</v>
      </c>
      <c r="AG79" s="78">
        <v>45019.62976851852</v>
      </c>
      <c r="AH79" s="84">
        <v>45019</v>
      </c>
      <c r="AI79" s="80" t="s">
        <v>8236</v>
      </c>
      <c r="AJ79" s="76" t="s">
        <v>270</v>
      </c>
      <c r="AK79" s="76" t="s">
        <v>8288</v>
      </c>
      <c r="AL79" s="76" t="s">
        <v>8304</v>
      </c>
      <c r="AM79" s="76" t="b">
        <v>0</v>
      </c>
      <c r="AN79" s="76"/>
      <c r="AO79" s="76"/>
      <c r="AP79" s="76"/>
      <c r="AQ79" s="76"/>
      <c r="AR79" s="76"/>
      <c r="AS79" s="76"/>
      <c r="AT79" s="76"/>
      <c r="AU79" s="76"/>
      <c r="AV79" s="76"/>
      <c r="AW79" s="76" t="s">
        <v>8333</v>
      </c>
      <c r="AX79" s="76">
        <v>31936</v>
      </c>
      <c r="AY79" s="76">
        <v>1080</v>
      </c>
      <c r="AZ79" s="76">
        <v>1920</v>
      </c>
      <c r="BA79" s="76">
        <v>5</v>
      </c>
      <c r="BB79" s="76"/>
      <c r="BC79" s="76"/>
      <c r="BD79" s="79" t="str">
        <f>HYPERLINK("https://pbs.twimg.com/ext_tw_video_thumb/1642906360508567554/pu/img/S0PsxRD7uPts6IUF.jpg")</f>
        <v>https://pbs.twimg.com/ext_tw_video_thumb/1642906360508567554/pu/img/S0PsxRD7uPts6IUF.jpg</v>
      </c>
      <c r="BE79" s="80" t="s">
        <v>8402</v>
      </c>
      <c r="BF79" s="80" t="s">
        <v>8402</v>
      </c>
      <c r="BG79" s="76"/>
      <c r="BH79" s="80" t="s">
        <v>306</v>
      </c>
      <c r="BI79" s="80" t="s">
        <v>306</v>
      </c>
      <c r="BJ79" s="80" t="s">
        <v>306</v>
      </c>
      <c r="BK79" s="80" t="s">
        <v>8402</v>
      </c>
      <c r="BL79" s="80" t="s">
        <v>8454</v>
      </c>
      <c r="BM79" s="76"/>
      <c r="BN79" s="76"/>
      <c r="BO79" s="76"/>
      <c r="BP79" s="76"/>
      <c r="BQ79" s="76"/>
      <c r="BR79" s="76"/>
      <c r="BS79" s="76">
        <v>8</v>
      </c>
      <c r="BT79" s="75" t="str">
        <f>REPLACE(INDEX(GroupVertices[Group],MATCH(Edges[[#This Row],[Vertex 1]],GroupVertices[Vertex],0)),1,1,"")</f>
        <v>5</v>
      </c>
      <c r="BU79" s="75" t="str">
        <f>REPLACE(INDEX(GroupVertices[Group],MATCH(Edges[[#This Row],[Vertex 2]],GroupVertices[Vertex],0)),1,1,"")</f>
        <v>5</v>
      </c>
      <c r="BV79" s="45">
        <v>0</v>
      </c>
      <c r="BW79" s="46">
        <v>0</v>
      </c>
      <c r="BX79" s="45">
        <v>0</v>
      </c>
      <c r="BY79" s="46">
        <v>0</v>
      </c>
      <c r="BZ79" s="45">
        <v>0</v>
      </c>
      <c r="CA79" s="46">
        <v>0</v>
      </c>
      <c r="CB79" s="45">
        <v>23</v>
      </c>
      <c r="CC79" s="46">
        <v>58.97435897435897</v>
      </c>
      <c r="CD79" s="45">
        <v>39</v>
      </c>
    </row>
    <row r="80" spans="1:82" ht="15">
      <c r="A80" s="61" t="s">
        <v>267</v>
      </c>
      <c r="B80" s="61" t="s">
        <v>8035</v>
      </c>
      <c r="C80" s="62" t="s">
        <v>8002</v>
      </c>
      <c r="D80" s="63">
        <v>3</v>
      </c>
      <c r="E80" s="64" t="s">
        <v>132</v>
      </c>
      <c r="F80" s="65">
        <v>35</v>
      </c>
      <c r="G80" s="62"/>
      <c r="H80" s="66"/>
      <c r="I80" s="67"/>
      <c r="J80" s="67"/>
      <c r="K80" s="31" t="s">
        <v>65</v>
      </c>
      <c r="L80" s="74">
        <v>80</v>
      </c>
      <c r="M80" s="74"/>
      <c r="N80" s="69"/>
      <c r="O80" s="76" t="s">
        <v>273</v>
      </c>
      <c r="P80" s="78">
        <v>45019.204872685186</v>
      </c>
      <c r="Q80" s="76" t="s">
        <v>8068</v>
      </c>
      <c r="R80" s="76">
        <v>1</v>
      </c>
      <c r="S80" s="76">
        <v>0</v>
      </c>
      <c r="T80" s="76">
        <v>0</v>
      </c>
      <c r="U80" s="76">
        <v>0</v>
      </c>
      <c r="V80" s="76">
        <v>0</v>
      </c>
      <c r="W80" s="80" t="s">
        <v>8122</v>
      </c>
      <c r="X80" s="76"/>
      <c r="Y80" s="76"/>
      <c r="Z80" s="76" t="s">
        <v>8035</v>
      </c>
      <c r="AA80" s="76"/>
      <c r="AB80" s="76"/>
      <c r="AC80" s="76"/>
      <c r="AD80" s="76"/>
      <c r="AE80" s="76" t="s">
        <v>287</v>
      </c>
      <c r="AF80" s="79" t="str">
        <f>HYPERLINK("https://twitter.com/hashtagmarketi7/status/1642752543506722816")</f>
        <v>https://twitter.com/hashtagmarketi7/status/1642752543506722816</v>
      </c>
      <c r="AG80" s="78">
        <v>45019.204872685186</v>
      </c>
      <c r="AH80" s="84">
        <v>45019</v>
      </c>
      <c r="AI80" s="80" t="s">
        <v>8237</v>
      </c>
      <c r="AJ80" s="76" t="s">
        <v>270</v>
      </c>
      <c r="AK80" s="76" t="s">
        <v>8275</v>
      </c>
      <c r="AL80" s="76"/>
      <c r="AM80" s="76" t="b">
        <v>0</v>
      </c>
      <c r="AN80" s="76"/>
      <c r="AO80" s="76"/>
      <c r="AP80" s="76"/>
      <c r="AQ80" s="76"/>
      <c r="AR80" s="76"/>
      <c r="AS80" s="76"/>
      <c r="AT80" s="76"/>
      <c r="AU80" s="76"/>
      <c r="AV80" s="76"/>
      <c r="AW80" s="76"/>
      <c r="AX80" s="76"/>
      <c r="AY80" s="76"/>
      <c r="AZ80" s="76"/>
      <c r="BA80" s="76"/>
      <c r="BB80" s="76"/>
      <c r="BC80" s="76"/>
      <c r="BD80" s="79" t="str">
        <f>HYPERLINK("https://pbs.twimg.com/profile_images/1487756429276684289/Kqq9xAOb_normal.png")</f>
        <v>https://pbs.twimg.com/profile_images/1487756429276684289/Kqq9xAOb_normal.png</v>
      </c>
      <c r="BE80" s="80" t="s">
        <v>8403</v>
      </c>
      <c r="BF80" s="80" t="s">
        <v>8403</v>
      </c>
      <c r="BG80" s="76"/>
      <c r="BH80" s="80" t="s">
        <v>306</v>
      </c>
      <c r="BI80" s="80" t="s">
        <v>306</v>
      </c>
      <c r="BJ80" s="80" t="s">
        <v>8395</v>
      </c>
      <c r="BK80" s="80" t="s">
        <v>8395</v>
      </c>
      <c r="BL80" s="80" t="s">
        <v>307</v>
      </c>
      <c r="BM80" s="76"/>
      <c r="BN80" s="76"/>
      <c r="BO80" s="76"/>
      <c r="BP80" s="76"/>
      <c r="BQ80" s="76"/>
      <c r="BR80" s="76"/>
      <c r="BS80" s="76">
        <v>1</v>
      </c>
      <c r="BT80" s="75" t="str">
        <f>REPLACE(INDEX(GroupVertices[Group],MATCH(Edges[[#This Row],[Vertex 1]],GroupVertices[Vertex],0)),1,1,"")</f>
        <v>5</v>
      </c>
      <c r="BU80" s="75" t="str">
        <f>REPLACE(INDEX(GroupVertices[Group],MATCH(Edges[[#This Row],[Vertex 2]],GroupVertices[Vertex],0)),1,1,"")</f>
        <v>5</v>
      </c>
      <c r="BV80" s="45"/>
      <c r="BW80" s="46"/>
      <c r="BX80" s="45"/>
      <c r="BY80" s="46"/>
      <c r="BZ80" s="45"/>
      <c r="CA80" s="46"/>
      <c r="CB80" s="45"/>
      <c r="CC80" s="46"/>
      <c r="CD80" s="45"/>
    </row>
    <row r="81" spans="1:82" ht="15">
      <c r="A81" s="61" t="s">
        <v>267</v>
      </c>
      <c r="B81" s="61" t="s">
        <v>8035</v>
      </c>
      <c r="C81" s="62" t="s">
        <v>8002</v>
      </c>
      <c r="D81" s="63">
        <v>3</v>
      </c>
      <c r="E81" s="64" t="s">
        <v>132</v>
      </c>
      <c r="F81" s="65">
        <v>35</v>
      </c>
      <c r="G81" s="62"/>
      <c r="H81" s="66"/>
      <c r="I81" s="67"/>
      <c r="J81" s="67"/>
      <c r="K81" s="31" t="s">
        <v>65</v>
      </c>
      <c r="L81" s="74">
        <v>81</v>
      </c>
      <c r="M81" s="74"/>
      <c r="N81" s="69"/>
      <c r="O81" s="76" t="s">
        <v>271</v>
      </c>
      <c r="P81" s="78">
        <v>45019.204872685186</v>
      </c>
      <c r="Q81" s="76" t="s">
        <v>8068</v>
      </c>
      <c r="R81" s="76">
        <v>1</v>
      </c>
      <c r="S81" s="76">
        <v>0</v>
      </c>
      <c r="T81" s="76">
        <v>0</v>
      </c>
      <c r="U81" s="76">
        <v>0</v>
      </c>
      <c r="V81" s="76">
        <v>0</v>
      </c>
      <c r="W81" s="80" t="s">
        <v>8122</v>
      </c>
      <c r="X81" s="76"/>
      <c r="Y81" s="76"/>
      <c r="Z81" s="76" t="s">
        <v>8035</v>
      </c>
      <c r="AA81" s="76"/>
      <c r="AB81" s="76"/>
      <c r="AC81" s="76"/>
      <c r="AD81" s="76"/>
      <c r="AE81" s="76" t="s">
        <v>287</v>
      </c>
      <c r="AF81" s="79" t="str">
        <f>HYPERLINK("https://twitter.com/hashtagmarketi7/status/1642752543506722816")</f>
        <v>https://twitter.com/hashtagmarketi7/status/1642752543506722816</v>
      </c>
      <c r="AG81" s="78">
        <v>45019.204872685186</v>
      </c>
      <c r="AH81" s="84">
        <v>45019</v>
      </c>
      <c r="AI81" s="80" t="s">
        <v>8237</v>
      </c>
      <c r="AJ81" s="76" t="s">
        <v>270</v>
      </c>
      <c r="AK81" s="76" t="s">
        <v>8275</v>
      </c>
      <c r="AL81" s="76"/>
      <c r="AM81" s="76" t="b">
        <v>0</v>
      </c>
      <c r="AN81" s="76"/>
      <c r="AO81" s="76"/>
      <c r="AP81" s="76"/>
      <c r="AQ81" s="76"/>
      <c r="AR81" s="76"/>
      <c r="AS81" s="76"/>
      <c r="AT81" s="76"/>
      <c r="AU81" s="76"/>
      <c r="AV81" s="76"/>
      <c r="AW81" s="76"/>
      <c r="AX81" s="76"/>
      <c r="AY81" s="76"/>
      <c r="AZ81" s="76"/>
      <c r="BA81" s="76"/>
      <c r="BB81" s="76"/>
      <c r="BC81" s="76"/>
      <c r="BD81" s="79" t="str">
        <f>HYPERLINK("https://pbs.twimg.com/profile_images/1487756429276684289/Kqq9xAOb_normal.png")</f>
        <v>https://pbs.twimg.com/profile_images/1487756429276684289/Kqq9xAOb_normal.png</v>
      </c>
      <c r="BE81" s="80" t="s">
        <v>8403</v>
      </c>
      <c r="BF81" s="80" t="s">
        <v>8403</v>
      </c>
      <c r="BG81" s="76"/>
      <c r="BH81" s="80" t="s">
        <v>306</v>
      </c>
      <c r="BI81" s="80" t="s">
        <v>306</v>
      </c>
      <c r="BJ81" s="80" t="s">
        <v>8395</v>
      </c>
      <c r="BK81" s="80" t="s">
        <v>8395</v>
      </c>
      <c r="BL81" s="80" t="s">
        <v>307</v>
      </c>
      <c r="BM81" s="76"/>
      <c r="BN81" s="76"/>
      <c r="BO81" s="76"/>
      <c r="BP81" s="76"/>
      <c r="BQ81" s="76"/>
      <c r="BR81" s="76"/>
      <c r="BS81" s="76">
        <v>1</v>
      </c>
      <c r="BT81" s="75" t="str">
        <f>REPLACE(INDEX(GroupVertices[Group],MATCH(Edges[[#This Row],[Vertex 1]],GroupVertices[Vertex],0)),1,1,"")</f>
        <v>5</v>
      </c>
      <c r="BU81" s="75" t="str">
        <f>REPLACE(INDEX(GroupVertices[Group],MATCH(Edges[[#This Row],[Vertex 2]],GroupVertices[Vertex],0)),1,1,"")</f>
        <v>5</v>
      </c>
      <c r="BV81" s="45">
        <v>0</v>
      </c>
      <c r="BW81" s="46">
        <v>0</v>
      </c>
      <c r="BX81" s="45">
        <v>0</v>
      </c>
      <c r="BY81" s="46">
        <v>0</v>
      </c>
      <c r="BZ81" s="45">
        <v>0</v>
      </c>
      <c r="CA81" s="46">
        <v>0</v>
      </c>
      <c r="CB81" s="45">
        <v>12</v>
      </c>
      <c r="CC81" s="46">
        <v>54.54545454545455</v>
      </c>
      <c r="CD81" s="45">
        <v>22</v>
      </c>
    </row>
    <row r="82" spans="1:82" ht="15">
      <c r="A82" s="61" t="s">
        <v>8036</v>
      </c>
      <c r="B82" s="61" t="s">
        <v>8028</v>
      </c>
      <c r="C82" s="62" t="s">
        <v>8003</v>
      </c>
      <c r="D82" s="63">
        <v>5.333333333333334</v>
      </c>
      <c r="E82" s="64" t="s">
        <v>132</v>
      </c>
      <c r="F82" s="65">
        <v>27.333333333333332</v>
      </c>
      <c r="G82" s="62"/>
      <c r="H82" s="66"/>
      <c r="I82" s="67"/>
      <c r="J82" s="67"/>
      <c r="K82" s="31" t="s">
        <v>65</v>
      </c>
      <c r="L82" s="74">
        <v>82</v>
      </c>
      <c r="M82" s="74"/>
      <c r="N82" s="69"/>
      <c r="O82" s="76" t="s">
        <v>273</v>
      </c>
      <c r="P82" s="78">
        <v>45015.9825462963</v>
      </c>
      <c r="Q82" s="76" t="s">
        <v>8061</v>
      </c>
      <c r="R82" s="76">
        <v>4</v>
      </c>
      <c r="S82" s="76">
        <v>0</v>
      </c>
      <c r="T82" s="76">
        <v>0</v>
      </c>
      <c r="U82" s="76">
        <v>0</v>
      </c>
      <c r="V82" s="76">
        <v>0</v>
      </c>
      <c r="W82" s="76"/>
      <c r="X82" s="76"/>
      <c r="Y82" s="76"/>
      <c r="Z82" s="76" t="s">
        <v>8028</v>
      </c>
      <c r="AA82" s="76"/>
      <c r="AB82" s="76"/>
      <c r="AC82" s="76"/>
      <c r="AD82" s="76"/>
      <c r="AE82" s="76" t="s">
        <v>287</v>
      </c>
      <c r="AF82" s="79" t="str">
        <f>HYPERLINK("https://twitter.com/saraifuentes80/status/1641584810702385153")</f>
        <v>https://twitter.com/saraifuentes80/status/1641584810702385153</v>
      </c>
      <c r="AG82" s="78">
        <v>45015.9825462963</v>
      </c>
      <c r="AH82" s="84">
        <v>45015</v>
      </c>
      <c r="AI82" s="80" t="s">
        <v>8238</v>
      </c>
      <c r="AJ82" s="76" t="s">
        <v>270</v>
      </c>
      <c r="AK82" s="76" t="s">
        <v>8273</v>
      </c>
      <c r="AL82" s="76"/>
      <c r="AM82" s="76" t="b">
        <v>0</v>
      </c>
      <c r="AN82" s="76"/>
      <c r="AO82" s="76"/>
      <c r="AP82" s="76"/>
      <c r="AQ82" s="76"/>
      <c r="AR82" s="76"/>
      <c r="AS82" s="76"/>
      <c r="AT82" s="76"/>
      <c r="AU82" s="76"/>
      <c r="AV82" s="76"/>
      <c r="AW82" s="76"/>
      <c r="AX82" s="76"/>
      <c r="AY82" s="76"/>
      <c r="AZ82" s="76"/>
      <c r="BA82" s="76"/>
      <c r="BB82" s="76"/>
      <c r="BC82" s="76"/>
      <c r="BD82" s="79" t="str">
        <f>HYPERLINK("https://pbs.twimg.com/profile_images/1569370380694949890/qUZs8IpP_normal.jpg")</f>
        <v>https://pbs.twimg.com/profile_images/1569370380694949890/qUZs8IpP_normal.jpg</v>
      </c>
      <c r="BE82" s="80" t="s">
        <v>8404</v>
      </c>
      <c r="BF82" s="80" t="s">
        <v>8404</v>
      </c>
      <c r="BG82" s="76"/>
      <c r="BH82" s="80" t="s">
        <v>306</v>
      </c>
      <c r="BI82" s="80" t="s">
        <v>306</v>
      </c>
      <c r="BJ82" s="80" t="s">
        <v>8414</v>
      </c>
      <c r="BK82" s="80" t="s">
        <v>8414</v>
      </c>
      <c r="BL82" s="76">
        <v>3307960980</v>
      </c>
      <c r="BM82" s="76"/>
      <c r="BN82" s="76"/>
      <c r="BO82" s="76"/>
      <c r="BP82" s="76"/>
      <c r="BQ82" s="76"/>
      <c r="BR82" s="76"/>
      <c r="BS82" s="76">
        <v>2</v>
      </c>
      <c r="BT82" s="75" t="str">
        <f>REPLACE(INDEX(GroupVertices[Group],MATCH(Edges[[#This Row],[Vertex 1]],GroupVertices[Vertex],0)),1,1,"")</f>
        <v>2</v>
      </c>
      <c r="BU82" s="75" t="str">
        <f>REPLACE(INDEX(GroupVertices[Group],MATCH(Edges[[#This Row],[Vertex 2]],GroupVertices[Vertex],0)),1,1,"")</f>
        <v>2</v>
      </c>
      <c r="BV82" s="45"/>
      <c r="BW82" s="46"/>
      <c r="BX82" s="45"/>
      <c r="BY82" s="46"/>
      <c r="BZ82" s="45"/>
      <c r="CA82" s="46"/>
      <c r="CB82" s="45"/>
      <c r="CC82" s="46"/>
      <c r="CD82" s="45"/>
    </row>
    <row r="83" spans="1:82" ht="15">
      <c r="A83" s="61" t="s">
        <v>8036</v>
      </c>
      <c r="B83" s="61" t="s">
        <v>8028</v>
      </c>
      <c r="C83" s="62" t="s">
        <v>8003</v>
      </c>
      <c r="D83" s="63">
        <v>5.333333333333334</v>
      </c>
      <c r="E83" s="64" t="s">
        <v>132</v>
      </c>
      <c r="F83" s="65">
        <v>27.333333333333332</v>
      </c>
      <c r="G83" s="62"/>
      <c r="H83" s="66"/>
      <c r="I83" s="67"/>
      <c r="J83" s="67"/>
      <c r="K83" s="31" t="s">
        <v>65</v>
      </c>
      <c r="L83" s="74">
        <v>83</v>
      </c>
      <c r="M83" s="74"/>
      <c r="N83" s="69"/>
      <c r="O83" s="76" t="s">
        <v>271</v>
      </c>
      <c r="P83" s="78">
        <v>45015.9825462963</v>
      </c>
      <c r="Q83" s="76" t="s">
        <v>8061</v>
      </c>
      <c r="R83" s="76">
        <v>4</v>
      </c>
      <c r="S83" s="76">
        <v>0</v>
      </c>
      <c r="T83" s="76">
        <v>0</v>
      </c>
      <c r="U83" s="76">
        <v>0</v>
      </c>
      <c r="V83" s="76">
        <v>0</v>
      </c>
      <c r="W83" s="76"/>
      <c r="X83" s="76"/>
      <c r="Y83" s="76"/>
      <c r="Z83" s="76" t="s">
        <v>8028</v>
      </c>
      <c r="AA83" s="76"/>
      <c r="AB83" s="76"/>
      <c r="AC83" s="76"/>
      <c r="AD83" s="76"/>
      <c r="AE83" s="76" t="s">
        <v>287</v>
      </c>
      <c r="AF83" s="79" t="str">
        <f>HYPERLINK("https://twitter.com/saraifuentes80/status/1641584810702385153")</f>
        <v>https://twitter.com/saraifuentes80/status/1641584810702385153</v>
      </c>
      <c r="AG83" s="78">
        <v>45015.9825462963</v>
      </c>
      <c r="AH83" s="84">
        <v>45015</v>
      </c>
      <c r="AI83" s="80" t="s">
        <v>8238</v>
      </c>
      <c r="AJ83" s="76" t="s">
        <v>270</v>
      </c>
      <c r="AK83" s="76" t="s">
        <v>8273</v>
      </c>
      <c r="AL83" s="76"/>
      <c r="AM83" s="76" t="b">
        <v>0</v>
      </c>
      <c r="AN83" s="76"/>
      <c r="AO83" s="76"/>
      <c r="AP83" s="76"/>
      <c r="AQ83" s="76"/>
      <c r="AR83" s="76"/>
      <c r="AS83" s="76"/>
      <c r="AT83" s="76"/>
      <c r="AU83" s="76"/>
      <c r="AV83" s="76"/>
      <c r="AW83" s="76"/>
      <c r="AX83" s="76"/>
      <c r="AY83" s="76"/>
      <c r="AZ83" s="76"/>
      <c r="BA83" s="76"/>
      <c r="BB83" s="76"/>
      <c r="BC83" s="76"/>
      <c r="BD83" s="79" t="str">
        <f>HYPERLINK("https://pbs.twimg.com/profile_images/1569370380694949890/qUZs8IpP_normal.jpg")</f>
        <v>https://pbs.twimg.com/profile_images/1569370380694949890/qUZs8IpP_normal.jpg</v>
      </c>
      <c r="BE83" s="80" t="s">
        <v>8404</v>
      </c>
      <c r="BF83" s="80" t="s">
        <v>8404</v>
      </c>
      <c r="BG83" s="76"/>
      <c r="BH83" s="80" t="s">
        <v>306</v>
      </c>
      <c r="BI83" s="80" t="s">
        <v>306</v>
      </c>
      <c r="BJ83" s="80" t="s">
        <v>8414</v>
      </c>
      <c r="BK83" s="80" t="s">
        <v>8414</v>
      </c>
      <c r="BL83" s="76">
        <v>3307960980</v>
      </c>
      <c r="BM83" s="76"/>
      <c r="BN83" s="76"/>
      <c r="BO83" s="76"/>
      <c r="BP83" s="76"/>
      <c r="BQ83" s="76"/>
      <c r="BR83" s="76"/>
      <c r="BS83" s="76">
        <v>2</v>
      </c>
      <c r="BT83" s="75" t="str">
        <f>REPLACE(INDEX(GroupVertices[Group],MATCH(Edges[[#This Row],[Vertex 1]],GroupVertices[Vertex],0)),1,1,"")</f>
        <v>2</v>
      </c>
      <c r="BU83" s="75" t="str">
        <f>REPLACE(INDEX(GroupVertices[Group],MATCH(Edges[[#This Row],[Vertex 2]],GroupVertices[Vertex],0)),1,1,"")</f>
        <v>2</v>
      </c>
      <c r="BV83" s="45">
        <v>0</v>
      </c>
      <c r="BW83" s="46">
        <v>0</v>
      </c>
      <c r="BX83" s="45">
        <v>0</v>
      </c>
      <c r="BY83" s="46">
        <v>0</v>
      </c>
      <c r="BZ83" s="45">
        <v>0</v>
      </c>
      <c r="CA83" s="46">
        <v>0</v>
      </c>
      <c r="CB83" s="45">
        <v>11</v>
      </c>
      <c r="CC83" s="46">
        <v>55</v>
      </c>
      <c r="CD83" s="45">
        <v>20</v>
      </c>
    </row>
    <row r="84" spans="1:82" ht="15">
      <c r="A84" s="61" t="s">
        <v>8036</v>
      </c>
      <c r="B84" s="61" t="s">
        <v>8028</v>
      </c>
      <c r="C84" s="62" t="s">
        <v>8003</v>
      </c>
      <c r="D84" s="63">
        <v>5.333333333333334</v>
      </c>
      <c r="E84" s="64" t="s">
        <v>132</v>
      </c>
      <c r="F84" s="65">
        <v>27.333333333333332</v>
      </c>
      <c r="G84" s="62"/>
      <c r="H84" s="66"/>
      <c r="I84" s="67"/>
      <c r="J84" s="67"/>
      <c r="K84" s="31" t="s">
        <v>65</v>
      </c>
      <c r="L84" s="74">
        <v>84</v>
      </c>
      <c r="M84" s="74"/>
      <c r="N84" s="69"/>
      <c r="O84" s="76" t="s">
        <v>273</v>
      </c>
      <c r="P84" s="78">
        <v>45021.85481481482</v>
      </c>
      <c r="Q84" s="76" t="s">
        <v>8073</v>
      </c>
      <c r="R84" s="76">
        <v>5</v>
      </c>
      <c r="S84" s="76">
        <v>0</v>
      </c>
      <c r="T84" s="76">
        <v>0</v>
      </c>
      <c r="U84" s="76">
        <v>0</v>
      </c>
      <c r="V84" s="76">
        <v>0</v>
      </c>
      <c r="W84" s="76"/>
      <c r="X84" s="76"/>
      <c r="Y84" s="76"/>
      <c r="Z84" s="76" t="s">
        <v>8028</v>
      </c>
      <c r="AA84" s="76"/>
      <c r="AB84" s="76"/>
      <c r="AC84" s="76"/>
      <c r="AD84" s="76"/>
      <c r="AE84" s="76" t="s">
        <v>287</v>
      </c>
      <c r="AF84" s="79" t="str">
        <f>HYPERLINK("https://twitter.com/saraifuentes80/status/1643712850404188160")</f>
        <v>https://twitter.com/saraifuentes80/status/1643712850404188160</v>
      </c>
      <c r="AG84" s="78">
        <v>45021.85481481482</v>
      </c>
      <c r="AH84" s="84">
        <v>45021</v>
      </c>
      <c r="AI84" s="80" t="s">
        <v>8239</v>
      </c>
      <c r="AJ84" s="76" t="s">
        <v>270</v>
      </c>
      <c r="AK84" s="76" t="s">
        <v>8281</v>
      </c>
      <c r="AL84" s="76" t="s">
        <v>8301</v>
      </c>
      <c r="AM84" s="76" t="b">
        <v>0</v>
      </c>
      <c r="AN84" s="76"/>
      <c r="AO84" s="76"/>
      <c r="AP84" s="76"/>
      <c r="AQ84" s="76"/>
      <c r="AR84" s="76"/>
      <c r="AS84" s="76"/>
      <c r="AT84" s="76"/>
      <c r="AU84" s="76"/>
      <c r="AV84" s="76"/>
      <c r="AW84" s="76"/>
      <c r="AX84" s="76"/>
      <c r="AY84" s="76"/>
      <c r="AZ84" s="76"/>
      <c r="BA84" s="76"/>
      <c r="BB84" s="76"/>
      <c r="BC84" s="76"/>
      <c r="BD84" s="79" t="str">
        <f>HYPERLINK("https://pbs.twimg.com/profile_images/1569370380694949890/qUZs8IpP_normal.jpg")</f>
        <v>https://pbs.twimg.com/profile_images/1569370380694949890/qUZs8IpP_normal.jpg</v>
      </c>
      <c r="BE84" s="80" t="s">
        <v>8405</v>
      </c>
      <c r="BF84" s="80" t="s">
        <v>8405</v>
      </c>
      <c r="BG84" s="76"/>
      <c r="BH84" s="80" t="s">
        <v>306</v>
      </c>
      <c r="BI84" s="80" t="s">
        <v>306</v>
      </c>
      <c r="BJ84" s="80" t="s">
        <v>8415</v>
      </c>
      <c r="BK84" s="80" t="s">
        <v>8415</v>
      </c>
      <c r="BL84" s="76">
        <v>3307960980</v>
      </c>
      <c r="BM84" s="76"/>
      <c r="BN84" s="76"/>
      <c r="BO84" s="76"/>
      <c r="BP84" s="76"/>
      <c r="BQ84" s="76"/>
      <c r="BR84" s="76"/>
      <c r="BS84" s="76">
        <v>2</v>
      </c>
      <c r="BT84" s="75" t="str">
        <f>REPLACE(INDEX(GroupVertices[Group],MATCH(Edges[[#This Row],[Vertex 1]],GroupVertices[Vertex],0)),1,1,"")</f>
        <v>2</v>
      </c>
      <c r="BU84" s="75" t="str">
        <f>REPLACE(INDEX(GroupVertices[Group],MATCH(Edges[[#This Row],[Vertex 2]],GroupVertices[Vertex],0)),1,1,"")</f>
        <v>2</v>
      </c>
      <c r="BV84" s="45"/>
      <c r="BW84" s="46"/>
      <c r="BX84" s="45"/>
      <c r="BY84" s="46"/>
      <c r="BZ84" s="45"/>
      <c r="CA84" s="46"/>
      <c r="CB84" s="45"/>
      <c r="CC84" s="46"/>
      <c r="CD84" s="45"/>
    </row>
    <row r="85" spans="1:82" ht="15">
      <c r="A85" s="61" t="s">
        <v>8036</v>
      </c>
      <c r="B85" s="61" t="s">
        <v>8028</v>
      </c>
      <c r="C85" s="62" t="s">
        <v>8003</v>
      </c>
      <c r="D85" s="63">
        <v>5.333333333333334</v>
      </c>
      <c r="E85" s="64" t="s">
        <v>132</v>
      </c>
      <c r="F85" s="65">
        <v>27.333333333333332</v>
      </c>
      <c r="G85" s="62"/>
      <c r="H85" s="66"/>
      <c r="I85" s="67"/>
      <c r="J85" s="67"/>
      <c r="K85" s="31" t="s">
        <v>65</v>
      </c>
      <c r="L85" s="74">
        <v>85</v>
      </c>
      <c r="M85" s="74"/>
      <c r="N85" s="69"/>
      <c r="O85" s="76" t="s">
        <v>271</v>
      </c>
      <c r="P85" s="78">
        <v>45021.85481481482</v>
      </c>
      <c r="Q85" s="76" t="s">
        <v>8073</v>
      </c>
      <c r="R85" s="76">
        <v>5</v>
      </c>
      <c r="S85" s="76">
        <v>0</v>
      </c>
      <c r="T85" s="76">
        <v>0</v>
      </c>
      <c r="U85" s="76">
        <v>0</v>
      </c>
      <c r="V85" s="76">
        <v>0</v>
      </c>
      <c r="W85" s="76"/>
      <c r="X85" s="76"/>
      <c r="Y85" s="76"/>
      <c r="Z85" s="76" t="s">
        <v>8028</v>
      </c>
      <c r="AA85" s="76"/>
      <c r="AB85" s="76"/>
      <c r="AC85" s="76"/>
      <c r="AD85" s="76"/>
      <c r="AE85" s="76" t="s">
        <v>287</v>
      </c>
      <c r="AF85" s="79" t="str">
        <f>HYPERLINK("https://twitter.com/saraifuentes80/status/1643712850404188160")</f>
        <v>https://twitter.com/saraifuentes80/status/1643712850404188160</v>
      </c>
      <c r="AG85" s="78">
        <v>45021.85481481482</v>
      </c>
      <c r="AH85" s="84">
        <v>45021</v>
      </c>
      <c r="AI85" s="80" t="s">
        <v>8239</v>
      </c>
      <c r="AJ85" s="76" t="s">
        <v>270</v>
      </c>
      <c r="AK85" s="76" t="s">
        <v>8281</v>
      </c>
      <c r="AL85" s="76" t="s">
        <v>8301</v>
      </c>
      <c r="AM85" s="76" t="b">
        <v>0</v>
      </c>
      <c r="AN85" s="76"/>
      <c r="AO85" s="76"/>
      <c r="AP85" s="76"/>
      <c r="AQ85" s="76"/>
      <c r="AR85" s="76"/>
      <c r="AS85" s="76"/>
      <c r="AT85" s="76"/>
      <c r="AU85" s="76"/>
      <c r="AV85" s="76"/>
      <c r="AW85" s="76"/>
      <c r="AX85" s="76"/>
      <c r="AY85" s="76"/>
      <c r="AZ85" s="76"/>
      <c r="BA85" s="76"/>
      <c r="BB85" s="76"/>
      <c r="BC85" s="76"/>
      <c r="BD85" s="79" t="str">
        <f>HYPERLINK("https://pbs.twimg.com/profile_images/1569370380694949890/qUZs8IpP_normal.jpg")</f>
        <v>https://pbs.twimg.com/profile_images/1569370380694949890/qUZs8IpP_normal.jpg</v>
      </c>
      <c r="BE85" s="80" t="s">
        <v>8405</v>
      </c>
      <c r="BF85" s="80" t="s">
        <v>8405</v>
      </c>
      <c r="BG85" s="76"/>
      <c r="BH85" s="80" t="s">
        <v>306</v>
      </c>
      <c r="BI85" s="80" t="s">
        <v>306</v>
      </c>
      <c r="BJ85" s="80" t="s">
        <v>8415</v>
      </c>
      <c r="BK85" s="80" t="s">
        <v>8415</v>
      </c>
      <c r="BL85" s="76">
        <v>3307960980</v>
      </c>
      <c r="BM85" s="76"/>
      <c r="BN85" s="76"/>
      <c r="BO85" s="76"/>
      <c r="BP85" s="76"/>
      <c r="BQ85" s="76"/>
      <c r="BR85" s="76"/>
      <c r="BS85" s="76">
        <v>2</v>
      </c>
      <c r="BT85" s="75" t="str">
        <f>REPLACE(INDEX(GroupVertices[Group],MATCH(Edges[[#This Row],[Vertex 1]],GroupVertices[Vertex],0)),1,1,"")</f>
        <v>2</v>
      </c>
      <c r="BU85" s="75" t="str">
        <f>REPLACE(INDEX(GroupVertices[Group],MATCH(Edges[[#This Row],[Vertex 2]],GroupVertices[Vertex],0)),1,1,"")</f>
        <v>2</v>
      </c>
      <c r="BV85" s="45">
        <v>0</v>
      </c>
      <c r="BW85" s="46">
        <v>0</v>
      </c>
      <c r="BX85" s="45">
        <v>0</v>
      </c>
      <c r="BY85" s="46">
        <v>0</v>
      </c>
      <c r="BZ85" s="45">
        <v>0</v>
      </c>
      <c r="CA85" s="46">
        <v>0</v>
      </c>
      <c r="CB85" s="45">
        <v>11</v>
      </c>
      <c r="CC85" s="46">
        <v>52.38095238095238</v>
      </c>
      <c r="CD85" s="45">
        <v>21</v>
      </c>
    </row>
    <row r="86" spans="1:82" ht="15">
      <c r="A86" s="61" t="s">
        <v>8037</v>
      </c>
      <c r="B86" s="61" t="s">
        <v>8037</v>
      </c>
      <c r="C86" s="62" t="s">
        <v>8002</v>
      </c>
      <c r="D86" s="63">
        <v>3</v>
      </c>
      <c r="E86" s="64" t="s">
        <v>132</v>
      </c>
      <c r="F86" s="65">
        <v>35</v>
      </c>
      <c r="G86" s="62"/>
      <c r="H86" s="66"/>
      <c r="I86" s="67"/>
      <c r="J86" s="67"/>
      <c r="K86" s="31" t="s">
        <v>65</v>
      </c>
      <c r="L86" s="74">
        <v>86</v>
      </c>
      <c r="M86" s="74"/>
      <c r="N86" s="69"/>
      <c r="O86" s="76" t="s">
        <v>212</v>
      </c>
      <c r="P86" s="78">
        <v>45021.80640046296</v>
      </c>
      <c r="Q86" s="76" t="s">
        <v>8095</v>
      </c>
      <c r="R86" s="76">
        <v>1</v>
      </c>
      <c r="S86" s="76">
        <v>0</v>
      </c>
      <c r="T86" s="76">
        <v>0</v>
      </c>
      <c r="U86" s="76">
        <v>0</v>
      </c>
      <c r="V86" s="76">
        <v>41</v>
      </c>
      <c r="W86" s="80" t="s">
        <v>8129</v>
      </c>
      <c r="X86" s="76" t="s">
        <v>8155</v>
      </c>
      <c r="Y86" s="76" t="s">
        <v>8173</v>
      </c>
      <c r="Z86" s="76"/>
      <c r="AA86" s="76"/>
      <c r="AB86" s="79" t="str">
        <f>HYPERLINK("https://pbs.twimg.com/media/Fs-UKgEXsAIM48U.jpg")</f>
        <v>https://pbs.twimg.com/media/Fs-UKgEXsAIM48U.jpg</v>
      </c>
      <c r="AC86" s="76" t="s">
        <v>281</v>
      </c>
      <c r="AD86" s="76"/>
      <c r="AE86" s="76" t="s">
        <v>287</v>
      </c>
      <c r="AF86" s="79" t="str">
        <f>HYPERLINK("https://twitter.com/grupo_loci/status/1643695303923564544")</f>
        <v>https://twitter.com/grupo_loci/status/1643695303923564544</v>
      </c>
      <c r="AG86" s="78">
        <v>45021.80640046296</v>
      </c>
      <c r="AH86" s="84">
        <v>45021</v>
      </c>
      <c r="AI86" s="80" t="s">
        <v>8240</v>
      </c>
      <c r="AJ86" s="76" t="s">
        <v>270</v>
      </c>
      <c r="AK86" s="76" t="s">
        <v>8289</v>
      </c>
      <c r="AL86" s="76" t="s">
        <v>8305</v>
      </c>
      <c r="AM86" s="76" t="b">
        <v>0</v>
      </c>
      <c r="AN86" s="76"/>
      <c r="AO86" s="76"/>
      <c r="AP86" s="76"/>
      <c r="AQ86" s="76"/>
      <c r="AR86" s="76"/>
      <c r="AS86" s="76"/>
      <c r="AT86" s="76"/>
      <c r="AU86" s="76"/>
      <c r="AV86" s="76"/>
      <c r="AW86" s="76" t="s">
        <v>8334</v>
      </c>
      <c r="AX86" s="76"/>
      <c r="AY86" s="76">
        <v>2000</v>
      </c>
      <c r="AZ86" s="76">
        <v>1419</v>
      </c>
      <c r="BA86" s="76"/>
      <c r="BB86" s="76"/>
      <c r="BC86" s="76"/>
      <c r="BD86" s="79" t="str">
        <f>HYPERLINK("https://pbs.twimg.com/media/Fs-UKgEXsAIM48U.jpg")</f>
        <v>https://pbs.twimg.com/media/Fs-UKgEXsAIM48U.jpg</v>
      </c>
      <c r="BE86" s="80" t="s">
        <v>8406</v>
      </c>
      <c r="BF86" s="80" t="s">
        <v>8406</v>
      </c>
      <c r="BG86" s="76"/>
      <c r="BH86" s="80" t="s">
        <v>306</v>
      </c>
      <c r="BI86" s="80" t="s">
        <v>306</v>
      </c>
      <c r="BJ86" s="80" t="s">
        <v>306</v>
      </c>
      <c r="BK86" s="80" t="s">
        <v>8406</v>
      </c>
      <c r="BL86" s="80" t="s">
        <v>8455</v>
      </c>
      <c r="BM86" s="76"/>
      <c r="BN86" s="76"/>
      <c r="BO86" s="76"/>
      <c r="BP86" s="76"/>
      <c r="BQ86" s="76"/>
      <c r="BR86" s="76"/>
      <c r="BS86" s="76">
        <v>1</v>
      </c>
      <c r="BT86" s="75" t="str">
        <f>REPLACE(INDEX(GroupVertices[Group],MATCH(Edges[[#This Row],[Vertex 1]],GroupVertices[Vertex],0)),1,1,"")</f>
        <v>6</v>
      </c>
      <c r="BU86" s="75" t="str">
        <f>REPLACE(INDEX(GroupVertices[Group],MATCH(Edges[[#This Row],[Vertex 2]],GroupVertices[Vertex],0)),1,1,"")</f>
        <v>6</v>
      </c>
      <c r="BV86" s="45">
        <v>0</v>
      </c>
      <c r="BW86" s="46">
        <v>0</v>
      </c>
      <c r="BX86" s="45">
        <v>0</v>
      </c>
      <c r="BY86" s="46">
        <v>0</v>
      </c>
      <c r="BZ86" s="45">
        <v>0</v>
      </c>
      <c r="CA86" s="46">
        <v>0</v>
      </c>
      <c r="CB86" s="45">
        <v>22</v>
      </c>
      <c r="CC86" s="46">
        <v>68.75</v>
      </c>
      <c r="CD86" s="45">
        <v>32</v>
      </c>
    </row>
    <row r="87" spans="1:82" ht="15">
      <c r="A87" s="61" t="s">
        <v>8038</v>
      </c>
      <c r="B87" s="61" t="s">
        <v>8049</v>
      </c>
      <c r="C87" s="62" t="s">
        <v>8002</v>
      </c>
      <c r="D87" s="63">
        <v>3</v>
      </c>
      <c r="E87" s="64" t="s">
        <v>132</v>
      </c>
      <c r="F87" s="65">
        <v>35</v>
      </c>
      <c r="G87" s="62"/>
      <c r="H87" s="66"/>
      <c r="I87" s="67"/>
      <c r="J87" s="67"/>
      <c r="K87" s="31" t="s">
        <v>65</v>
      </c>
      <c r="L87" s="74">
        <v>87</v>
      </c>
      <c r="M87" s="74"/>
      <c r="N87" s="69"/>
      <c r="O87" s="76" t="s">
        <v>272</v>
      </c>
      <c r="P87" s="78">
        <v>45015.697430555556</v>
      </c>
      <c r="Q87" s="76" t="s">
        <v>8096</v>
      </c>
      <c r="R87" s="76">
        <v>0</v>
      </c>
      <c r="S87" s="76">
        <v>0</v>
      </c>
      <c r="T87" s="76">
        <v>0</v>
      </c>
      <c r="U87" s="76">
        <v>0</v>
      </c>
      <c r="V87" s="76">
        <v>67</v>
      </c>
      <c r="W87" s="76"/>
      <c r="X87" s="76" t="s">
        <v>8146</v>
      </c>
      <c r="Y87" s="76" t="s">
        <v>8176</v>
      </c>
      <c r="Z87" s="76" t="s">
        <v>8049</v>
      </c>
      <c r="AA87" s="76"/>
      <c r="AB87" s="76" t="s">
        <v>8193</v>
      </c>
      <c r="AC87" s="76" t="s">
        <v>284</v>
      </c>
      <c r="AD87" s="76"/>
      <c r="AE87" s="76" t="s">
        <v>287</v>
      </c>
      <c r="AF87" s="79" t="str">
        <f>HYPERLINK("https://twitter.com/cofoce/status/1641481488569958401")</f>
        <v>https://twitter.com/cofoce/status/1641481488569958401</v>
      </c>
      <c r="AG87" s="78">
        <v>45015.697430555556</v>
      </c>
      <c r="AH87" s="84">
        <v>45015</v>
      </c>
      <c r="AI87" s="80" t="s">
        <v>8241</v>
      </c>
      <c r="AJ87" s="76" t="s">
        <v>270</v>
      </c>
      <c r="AK87" s="76" t="s">
        <v>8272</v>
      </c>
      <c r="AL87" s="76" t="s">
        <v>8301</v>
      </c>
      <c r="AM87" s="76" t="b">
        <v>0</v>
      </c>
      <c r="AN87" s="76"/>
      <c r="AO87" s="76"/>
      <c r="AP87" s="76"/>
      <c r="AQ87" s="76"/>
      <c r="AR87" s="76"/>
      <c r="AS87" s="76"/>
      <c r="AT87" s="76"/>
      <c r="AU87" s="76"/>
      <c r="AV87" s="76"/>
      <c r="AW87" s="76" t="s">
        <v>8325</v>
      </c>
      <c r="AX87" s="76"/>
      <c r="AY87" s="76" t="s">
        <v>8354</v>
      </c>
      <c r="AZ87" s="76" t="s">
        <v>305</v>
      </c>
      <c r="BA87" s="76"/>
      <c r="BB87" s="76"/>
      <c r="BC87" s="76"/>
      <c r="BD87" s="79" t="str">
        <f>HYPERLINK("https://pbs.twimg.com/media/Fse2tgnXsAItyl2.jpg")</f>
        <v>https://pbs.twimg.com/media/Fse2tgnXsAItyl2.jpg</v>
      </c>
      <c r="BE87" s="80" t="s">
        <v>8407</v>
      </c>
      <c r="BF87" s="80" t="s">
        <v>8407</v>
      </c>
      <c r="BG87" s="76"/>
      <c r="BH87" s="80" t="s">
        <v>306</v>
      </c>
      <c r="BI87" s="80" t="s">
        <v>306</v>
      </c>
      <c r="BJ87" s="80" t="s">
        <v>306</v>
      </c>
      <c r="BK87" s="80" t="s">
        <v>8407</v>
      </c>
      <c r="BL87" s="76">
        <v>122829751</v>
      </c>
      <c r="BM87" s="76"/>
      <c r="BN87" s="76"/>
      <c r="BO87" s="76"/>
      <c r="BP87" s="76"/>
      <c r="BQ87" s="76"/>
      <c r="BR87" s="76"/>
      <c r="BS87" s="76">
        <v>1</v>
      </c>
      <c r="BT87" s="75" t="str">
        <f>REPLACE(INDEX(GroupVertices[Group],MATCH(Edges[[#This Row],[Vertex 1]],GroupVertices[Vertex],0)),1,1,"")</f>
        <v>1</v>
      </c>
      <c r="BU87" s="75" t="str">
        <f>REPLACE(INDEX(GroupVertices[Group],MATCH(Edges[[#This Row],[Vertex 2]],GroupVertices[Vertex],0)),1,1,"")</f>
        <v>1</v>
      </c>
      <c r="BV87" s="45">
        <v>0</v>
      </c>
      <c r="BW87" s="46">
        <v>0</v>
      </c>
      <c r="BX87" s="45">
        <v>0</v>
      </c>
      <c r="BY87" s="46">
        <v>0</v>
      </c>
      <c r="BZ87" s="45">
        <v>0</v>
      </c>
      <c r="CA87" s="46">
        <v>0</v>
      </c>
      <c r="CB87" s="45">
        <v>13</v>
      </c>
      <c r="CC87" s="46">
        <v>52</v>
      </c>
      <c r="CD87" s="45">
        <v>25</v>
      </c>
    </row>
    <row r="88" spans="1:82" ht="15">
      <c r="A88" s="61" t="s">
        <v>8039</v>
      </c>
      <c r="B88" s="61" t="s">
        <v>8049</v>
      </c>
      <c r="C88" s="62" t="s">
        <v>8003</v>
      </c>
      <c r="D88" s="63">
        <v>5.333333333333334</v>
      </c>
      <c r="E88" s="64" t="s">
        <v>132</v>
      </c>
      <c r="F88" s="65">
        <v>27.333333333333332</v>
      </c>
      <c r="G88" s="62"/>
      <c r="H88" s="66"/>
      <c r="I88" s="67"/>
      <c r="J88" s="67"/>
      <c r="K88" s="31" t="s">
        <v>65</v>
      </c>
      <c r="L88" s="74">
        <v>88</v>
      </c>
      <c r="M88" s="74"/>
      <c r="N88" s="69"/>
      <c r="O88" s="76" t="s">
        <v>272</v>
      </c>
      <c r="P88" s="78">
        <v>45016.958333333336</v>
      </c>
      <c r="Q88" s="76" t="s">
        <v>8097</v>
      </c>
      <c r="R88" s="76">
        <v>0</v>
      </c>
      <c r="S88" s="76">
        <v>1</v>
      </c>
      <c r="T88" s="76">
        <v>0</v>
      </c>
      <c r="U88" s="76">
        <v>0</v>
      </c>
      <c r="V88" s="76">
        <v>102</v>
      </c>
      <c r="W88" s="76"/>
      <c r="X88" s="79" t="str">
        <f>HYPERLINK("https://twitter.com/MundoEjecutivo/status/1641938424356810754/video/1")</f>
        <v>https://twitter.com/MundoEjecutivo/status/1641938424356810754/video/1</v>
      </c>
      <c r="Y88" s="76" t="s">
        <v>279</v>
      </c>
      <c r="Z88" s="76" t="s">
        <v>8049</v>
      </c>
      <c r="AA88" s="76"/>
      <c r="AB88" s="79" t="str">
        <f>HYPERLINK("https://pbs.twimg.com/ext_tw_video_thumb/1641917229666037760/pu/img/2DrsewOg-efRJA-k.jpg")</f>
        <v>https://pbs.twimg.com/ext_tw_video_thumb/1641917229666037760/pu/img/2DrsewOg-efRJA-k.jpg</v>
      </c>
      <c r="AC88" s="76" t="s">
        <v>282</v>
      </c>
      <c r="AD88" s="76"/>
      <c r="AE88" s="76" t="s">
        <v>287</v>
      </c>
      <c r="AF88" s="79" t="str">
        <f>HYPERLINK("https://twitter.com/mundoejecutivo/status/1641938424356810754")</f>
        <v>https://twitter.com/mundoejecutivo/status/1641938424356810754</v>
      </c>
      <c r="AG88" s="78">
        <v>45016.958333333336</v>
      </c>
      <c r="AH88" s="84">
        <v>45016</v>
      </c>
      <c r="AI88" s="80" t="s">
        <v>8242</v>
      </c>
      <c r="AJ88" s="76" t="s">
        <v>270</v>
      </c>
      <c r="AK88" s="76" t="s">
        <v>8284</v>
      </c>
      <c r="AL88" s="76" t="s">
        <v>8306</v>
      </c>
      <c r="AM88" s="76" t="b">
        <v>0</v>
      </c>
      <c r="AN88" s="76"/>
      <c r="AO88" s="76"/>
      <c r="AP88" s="76"/>
      <c r="AQ88" s="76"/>
      <c r="AR88" s="76"/>
      <c r="AS88" s="76"/>
      <c r="AT88" s="76"/>
      <c r="AU88" s="76"/>
      <c r="AV88" s="76"/>
      <c r="AW88" s="76" t="s">
        <v>8335</v>
      </c>
      <c r="AX88" s="76">
        <v>34958</v>
      </c>
      <c r="AY88" s="76">
        <v>720</v>
      </c>
      <c r="AZ88" s="76">
        <v>1280</v>
      </c>
      <c r="BA88" s="76">
        <v>22</v>
      </c>
      <c r="BB88" s="76"/>
      <c r="BC88" s="76"/>
      <c r="BD88" s="79" t="str">
        <f>HYPERLINK("https://pbs.twimg.com/ext_tw_video_thumb/1641917229666037760/pu/img/2DrsewOg-efRJA-k.jpg")</f>
        <v>https://pbs.twimg.com/ext_tw_video_thumb/1641917229666037760/pu/img/2DrsewOg-efRJA-k.jpg</v>
      </c>
      <c r="BE88" s="80" t="s">
        <v>8408</v>
      </c>
      <c r="BF88" s="80" t="s">
        <v>8408</v>
      </c>
      <c r="BG88" s="76"/>
      <c r="BH88" s="80" t="s">
        <v>306</v>
      </c>
      <c r="BI88" s="80" t="s">
        <v>306</v>
      </c>
      <c r="BJ88" s="80" t="s">
        <v>306</v>
      </c>
      <c r="BK88" s="80" t="s">
        <v>8408</v>
      </c>
      <c r="BL88" s="76">
        <v>81963817</v>
      </c>
      <c r="BM88" s="76"/>
      <c r="BN88" s="76"/>
      <c r="BO88" s="76"/>
      <c r="BP88" s="76"/>
      <c r="BQ88" s="76"/>
      <c r="BR88" s="76"/>
      <c r="BS88" s="76">
        <v>2</v>
      </c>
      <c r="BT88" s="75" t="str">
        <f>REPLACE(INDEX(GroupVertices[Group],MATCH(Edges[[#This Row],[Vertex 1]],GroupVertices[Vertex],0)),1,1,"")</f>
        <v>1</v>
      </c>
      <c r="BU88" s="75" t="str">
        <f>REPLACE(INDEX(GroupVertices[Group],MATCH(Edges[[#This Row],[Vertex 2]],GroupVertices[Vertex],0)),1,1,"")</f>
        <v>1</v>
      </c>
      <c r="BV88" s="45">
        <v>0</v>
      </c>
      <c r="BW88" s="46">
        <v>0</v>
      </c>
      <c r="BX88" s="45">
        <v>0</v>
      </c>
      <c r="BY88" s="46">
        <v>0</v>
      </c>
      <c r="BZ88" s="45">
        <v>0</v>
      </c>
      <c r="CA88" s="46">
        <v>0</v>
      </c>
      <c r="CB88" s="45">
        <v>20</v>
      </c>
      <c r="CC88" s="46">
        <v>58.8235294117647</v>
      </c>
      <c r="CD88" s="45">
        <v>34</v>
      </c>
    </row>
    <row r="89" spans="1:82" ht="15">
      <c r="A89" s="61" t="s">
        <v>8039</v>
      </c>
      <c r="B89" s="61" t="s">
        <v>8049</v>
      </c>
      <c r="C89" s="62" t="s">
        <v>8003</v>
      </c>
      <c r="D89" s="63">
        <v>5.333333333333334</v>
      </c>
      <c r="E89" s="64" t="s">
        <v>132</v>
      </c>
      <c r="F89" s="65">
        <v>27.333333333333332</v>
      </c>
      <c r="G89" s="62"/>
      <c r="H89" s="66"/>
      <c r="I89" s="67"/>
      <c r="J89" s="67"/>
      <c r="K89" s="31" t="s">
        <v>65</v>
      </c>
      <c r="L89" s="74">
        <v>89</v>
      </c>
      <c r="M89" s="74"/>
      <c r="N89" s="69"/>
      <c r="O89" s="76" t="s">
        <v>272</v>
      </c>
      <c r="P89" s="78">
        <v>45021.95835648148</v>
      </c>
      <c r="Q89" s="76" t="s">
        <v>8098</v>
      </c>
      <c r="R89" s="76">
        <v>0</v>
      </c>
      <c r="S89" s="76">
        <v>0</v>
      </c>
      <c r="T89" s="76">
        <v>1</v>
      </c>
      <c r="U89" s="76">
        <v>0</v>
      </c>
      <c r="V89" s="76">
        <v>163</v>
      </c>
      <c r="W89" s="76"/>
      <c r="X89" s="76" t="s">
        <v>8156</v>
      </c>
      <c r="Y89" s="76" t="s">
        <v>280</v>
      </c>
      <c r="Z89" s="76" t="s">
        <v>8049</v>
      </c>
      <c r="AA89" s="76"/>
      <c r="AB89" s="76" t="s">
        <v>8194</v>
      </c>
      <c r="AC89" s="76" t="s">
        <v>284</v>
      </c>
      <c r="AD89" s="76"/>
      <c r="AE89" s="76" t="s">
        <v>287</v>
      </c>
      <c r="AF89" s="79" t="str">
        <f>HYPERLINK("https://twitter.com/mundoejecutivo/status/1643750369099644929")</f>
        <v>https://twitter.com/mundoejecutivo/status/1643750369099644929</v>
      </c>
      <c r="AG89" s="78">
        <v>45021.95835648148</v>
      </c>
      <c r="AH89" s="84">
        <v>45021</v>
      </c>
      <c r="AI89" s="80" t="s">
        <v>8243</v>
      </c>
      <c r="AJ89" s="76" t="s">
        <v>270</v>
      </c>
      <c r="AK89" s="76"/>
      <c r="AL89" s="76" t="s">
        <v>8307</v>
      </c>
      <c r="AM89" s="76" t="b">
        <v>0</v>
      </c>
      <c r="AN89" s="76"/>
      <c r="AO89" s="76"/>
      <c r="AP89" s="76"/>
      <c r="AQ89" s="76"/>
      <c r="AR89" s="76"/>
      <c r="AS89" s="76"/>
      <c r="AT89" s="76"/>
      <c r="AU89" s="76"/>
      <c r="AV89" s="76"/>
      <c r="AW89" s="76" t="s">
        <v>8336</v>
      </c>
      <c r="AX89" s="76"/>
      <c r="AY89" s="76" t="s">
        <v>8354</v>
      </c>
      <c r="AZ89" s="76" t="s">
        <v>305</v>
      </c>
      <c r="BA89" s="76"/>
      <c r="BB89" s="76"/>
      <c r="BC89" s="76"/>
      <c r="BD89" s="79" t="str">
        <f>HYPERLINK("https://pbs.twimg.com/media/Fs7hMG5XgAATO3M.jpg")</f>
        <v>https://pbs.twimg.com/media/Fs7hMG5XgAATO3M.jpg</v>
      </c>
      <c r="BE89" s="80" t="s">
        <v>8409</v>
      </c>
      <c r="BF89" s="80" t="s">
        <v>8409</v>
      </c>
      <c r="BG89" s="76"/>
      <c r="BH89" s="80" t="s">
        <v>306</v>
      </c>
      <c r="BI89" s="80" t="s">
        <v>306</v>
      </c>
      <c r="BJ89" s="80" t="s">
        <v>306</v>
      </c>
      <c r="BK89" s="80" t="s">
        <v>8409</v>
      </c>
      <c r="BL89" s="76">
        <v>81963817</v>
      </c>
      <c r="BM89" s="76"/>
      <c r="BN89" s="76"/>
      <c r="BO89" s="76"/>
      <c r="BP89" s="76"/>
      <c r="BQ89" s="76"/>
      <c r="BR89" s="76"/>
      <c r="BS89" s="76">
        <v>2</v>
      </c>
      <c r="BT89" s="75" t="str">
        <f>REPLACE(INDEX(GroupVertices[Group],MATCH(Edges[[#This Row],[Vertex 1]],GroupVertices[Vertex],0)),1,1,"")</f>
        <v>1</v>
      </c>
      <c r="BU89" s="75" t="str">
        <f>REPLACE(INDEX(GroupVertices[Group],MATCH(Edges[[#This Row],[Vertex 2]],GroupVertices[Vertex],0)),1,1,"")</f>
        <v>1</v>
      </c>
      <c r="BV89" s="45">
        <v>0</v>
      </c>
      <c r="BW89" s="46">
        <v>0</v>
      </c>
      <c r="BX89" s="45">
        <v>0</v>
      </c>
      <c r="BY89" s="46">
        <v>0</v>
      </c>
      <c r="BZ89" s="45">
        <v>0</v>
      </c>
      <c r="CA89" s="46">
        <v>0</v>
      </c>
      <c r="CB89" s="45">
        <v>20</v>
      </c>
      <c r="CC89" s="46">
        <v>58.8235294117647</v>
      </c>
      <c r="CD89" s="45">
        <v>34</v>
      </c>
    </row>
    <row r="90" spans="1:82" ht="15">
      <c r="A90" s="61" t="s">
        <v>8039</v>
      </c>
      <c r="B90" s="61" t="s">
        <v>8049</v>
      </c>
      <c r="C90" s="62" t="s">
        <v>8002</v>
      </c>
      <c r="D90" s="63">
        <v>3</v>
      </c>
      <c r="E90" s="64" t="s">
        <v>132</v>
      </c>
      <c r="F90" s="65">
        <v>35</v>
      </c>
      <c r="G90" s="62"/>
      <c r="H90" s="66"/>
      <c r="I90" s="67"/>
      <c r="J90" s="67"/>
      <c r="K90" s="31" t="s">
        <v>65</v>
      </c>
      <c r="L90" s="74">
        <v>90</v>
      </c>
      <c r="M90" s="74"/>
      <c r="N90" s="69"/>
      <c r="O90" s="76" t="s">
        <v>275</v>
      </c>
      <c r="P90" s="78">
        <v>45022.259351851855</v>
      </c>
      <c r="Q90" s="76" t="s">
        <v>8099</v>
      </c>
      <c r="R90" s="76">
        <v>0</v>
      </c>
      <c r="S90" s="76">
        <v>0</v>
      </c>
      <c r="T90" s="76">
        <v>0</v>
      </c>
      <c r="U90" s="76">
        <v>0</v>
      </c>
      <c r="V90" s="76">
        <v>58</v>
      </c>
      <c r="W90" s="76"/>
      <c r="X90" s="79" t="str">
        <f>HYPERLINK("https://twitter.com/MundoEjecutivo/status/1643859447955980288/photo/1")</f>
        <v>https://twitter.com/MundoEjecutivo/status/1643859447955980288/photo/1</v>
      </c>
      <c r="Y90" s="76" t="s">
        <v>279</v>
      </c>
      <c r="Z90" s="76" t="s">
        <v>8049</v>
      </c>
      <c r="AA90" s="76"/>
      <c r="AB90" s="79" t="str">
        <f>HYPERLINK("https://pbs.twimg.com/media/FtApc5BWYAAgqsb.jpg")</f>
        <v>https://pbs.twimg.com/media/FtApc5BWYAAgqsb.jpg</v>
      </c>
      <c r="AC90" s="76" t="s">
        <v>281</v>
      </c>
      <c r="AD90" s="76"/>
      <c r="AE90" s="76" t="s">
        <v>290</v>
      </c>
      <c r="AF90" s="79" t="str">
        <f>HYPERLINK("https://twitter.com/mundoejecutivo/status/1643859447955980288")</f>
        <v>https://twitter.com/mundoejecutivo/status/1643859447955980288</v>
      </c>
      <c r="AG90" s="78">
        <v>45022.259351851855</v>
      </c>
      <c r="AH90" s="84">
        <v>45022</v>
      </c>
      <c r="AI90" s="80" t="s">
        <v>8244</v>
      </c>
      <c r="AJ90" s="76" t="s">
        <v>270</v>
      </c>
      <c r="AK90" s="76"/>
      <c r="AL90" s="76" t="s">
        <v>8308</v>
      </c>
      <c r="AM90" s="76" t="b">
        <v>0</v>
      </c>
      <c r="AN90" s="76"/>
      <c r="AO90" s="76"/>
      <c r="AP90" s="76"/>
      <c r="AQ90" s="76"/>
      <c r="AR90" s="76"/>
      <c r="AS90" s="76"/>
      <c r="AT90" s="76"/>
      <c r="AU90" s="76"/>
      <c r="AV90" s="76"/>
      <c r="AW90" s="76" t="s">
        <v>8337</v>
      </c>
      <c r="AX90" s="76"/>
      <c r="AY90" s="76">
        <v>627</v>
      </c>
      <c r="AZ90" s="76">
        <v>1200</v>
      </c>
      <c r="BA90" s="76"/>
      <c r="BB90" s="76"/>
      <c r="BC90" s="76"/>
      <c r="BD90" s="79" t="str">
        <f>HYPERLINK("https://pbs.twimg.com/media/FtApc5BWYAAgqsb.jpg")</f>
        <v>https://pbs.twimg.com/media/FtApc5BWYAAgqsb.jpg</v>
      </c>
      <c r="BE90" s="80" t="s">
        <v>8410</v>
      </c>
      <c r="BF90" s="80" t="s">
        <v>8409</v>
      </c>
      <c r="BG90" s="80" t="s">
        <v>8438</v>
      </c>
      <c r="BH90" s="80" t="s">
        <v>8409</v>
      </c>
      <c r="BI90" s="80" t="s">
        <v>306</v>
      </c>
      <c r="BJ90" s="80" t="s">
        <v>306</v>
      </c>
      <c r="BK90" s="80" t="s">
        <v>8409</v>
      </c>
      <c r="BL90" s="76">
        <v>81963817</v>
      </c>
      <c r="BM90" s="76"/>
      <c r="BN90" s="76"/>
      <c r="BO90" s="76"/>
      <c r="BP90" s="76"/>
      <c r="BQ90" s="76"/>
      <c r="BR90" s="76"/>
      <c r="BS90" s="76">
        <v>1</v>
      </c>
      <c r="BT90" s="75" t="str">
        <f>REPLACE(INDEX(GroupVertices[Group],MATCH(Edges[[#This Row],[Vertex 1]],GroupVertices[Vertex],0)),1,1,"")</f>
        <v>1</v>
      </c>
      <c r="BU90" s="75" t="str">
        <f>REPLACE(INDEX(GroupVertices[Group],MATCH(Edges[[#This Row],[Vertex 2]],GroupVertices[Vertex],0)),1,1,"")</f>
        <v>1</v>
      </c>
      <c r="BV90" s="45"/>
      <c r="BW90" s="46"/>
      <c r="BX90" s="45"/>
      <c r="BY90" s="46"/>
      <c r="BZ90" s="45"/>
      <c r="CA90" s="46"/>
      <c r="CB90" s="45"/>
      <c r="CC90" s="46"/>
      <c r="CD90" s="45"/>
    </row>
    <row r="91" spans="1:82" ht="15">
      <c r="A91" s="61" t="s">
        <v>8039</v>
      </c>
      <c r="B91" s="61" t="s">
        <v>8039</v>
      </c>
      <c r="C91" s="62" t="s">
        <v>8002</v>
      </c>
      <c r="D91" s="63">
        <v>3</v>
      </c>
      <c r="E91" s="64" t="s">
        <v>132</v>
      </c>
      <c r="F91" s="65">
        <v>35</v>
      </c>
      <c r="G91" s="62"/>
      <c r="H91" s="66"/>
      <c r="I91" s="67"/>
      <c r="J91" s="67"/>
      <c r="K91" s="31" t="s">
        <v>65</v>
      </c>
      <c r="L91" s="74">
        <v>91</v>
      </c>
      <c r="M91" s="74"/>
      <c r="N91" s="69"/>
      <c r="O91" s="76" t="s">
        <v>274</v>
      </c>
      <c r="P91" s="78">
        <v>45022.259351851855</v>
      </c>
      <c r="Q91" s="76" t="s">
        <v>8099</v>
      </c>
      <c r="R91" s="76">
        <v>0</v>
      </c>
      <c r="S91" s="76">
        <v>0</v>
      </c>
      <c r="T91" s="76">
        <v>0</v>
      </c>
      <c r="U91" s="76">
        <v>0</v>
      </c>
      <c r="V91" s="76">
        <v>58</v>
      </c>
      <c r="W91" s="76"/>
      <c r="X91" s="79" t="str">
        <f>HYPERLINK("https://twitter.com/MundoEjecutivo/status/1643859447955980288/photo/1")</f>
        <v>https://twitter.com/MundoEjecutivo/status/1643859447955980288/photo/1</v>
      </c>
      <c r="Y91" s="76" t="s">
        <v>279</v>
      </c>
      <c r="Z91" s="76" t="s">
        <v>8049</v>
      </c>
      <c r="AA91" s="76"/>
      <c r="AB91" s="79" t="str">
        <f>HYPERLINK("https://pbs.twimg.com/media/FtApc5BWYAAgqsb.jpg")</f>
        <v>https://pbs.twimg.com/media/FtApc5BWYAAgqsb.jpg</v>
      </c>
      <c r="AC91" s="76" t="s">
        <v>281</v>
      </c>
      <c r="AD91" s="76"/>
      <c r="AE91" s="76" t="s">
        <v>290</v>
      </c>
      <c r="AF91" s="79" t="str">
        <f>HYPERLINK("https://twitter.com/mundoejecutivo/status/1643859447955980288")</f>
        <v>https://twitter.com/mundoejecutivo/status/1643859447955980288</v>
      </c>
      <c r="AG91" s="78">
        <v>45022.259351851855</v>
      </c>
      <c r="AH91" s="84">
        <v>45022</v>
      </c>
      <c r="AI91" s="80" t="s">
        <v>8244</v>
      </c>
      <c r="AJ91" s="76" t="s">
        <v>270</v>
      </c>
      <c r="AK91" s="76"/>
      <c r="AL91" s="76" t="s">
        <v>8308</v>
      </c>
      <c r="AM91" s="76" t="b">
        <v>0</v>
      </c>
      <c r="AN91" s="76"/>
      <c r="AO91" s="76"/>
      <c r="AP91" s="76"/>
      <c r="AQ91" s="76"/>
      <c r="AR91" s="76"/>
      <c r="AS91" s="76"/>
      <c r="AT91" s="76"/>
      <c r="AU91" s="76"/>
      <c r="AV91" s="76"/>
      <c r="AW91" s="76" t="s">
        <v>8337</v>
      </c>
      <c r="AX91" s="76"/>
      <c r="AY91" s="76">
        <v>627</v>
      </c>
      <c r="AZ91" s="76">
        <v>1200</v>
      </c>
      <c r="BA91" s="76"/>
      <c r="BB91" s="76"/>
      <c r="BC91" s="76"/>
      <c r="BD91" s="79" t="str">
        <f>HYPERLINK("https://pbs.twimg.com/media/FtApc5BWYAAgqsb.jpg")</f>
        <v>https://pbs.twimg.com/media/FtApc5BWYAAgqsb.jpg</v>
      </c>
      <c r="BE91" s="80" t="s">
        <v>8410</v>
      </c>
      <c r="BF91" s="80" t="s">
        <v>8409</v>
      </c>
      <c r="BG91" s="80" t="s">
        <v>8438</v>
      </c>
      <c r="BH91" s="80" t="s">
        <v>8409</v>
      </c>
      <c r="BI91" s="80" t="s">
        <v>306</v>
      </c>
      <c r="BJ91" s="80" t="s">
        <v>306</v>
      </c>
      <c r="BK91" s="80" t="s">
        <v>8409</v>
      </c>
      <c r="BL91" s="76">
        <v>81963817</v>
      </c>
      <c r="BM91" s="76"/>
      <c r="BN91" s="76"/>
      <c r="BO91" s="76"/>
      <c r="BP91" s="76"/>
      <c r="BQ91" s="76"/>
      <c r="BR91" s="76"/>
      <c r="BS91" s="76">
        <v>1</v>
      </c>
      <c r="BT91" s="75" t="str">
        <f>REPLACE(INDEX(GroupVertices[Group],MATCH(Edges[[#This Row],[Vertex 1]],GroupVertices[Vertex],0)),1,1,"")</f>
        <v>1</v>
      </c>
      <c r="BU91" s="75" t="str">
        <f>REPLACE(INDEX(GroupVertices[Group],MATCH(Edges[[#This Row],[Vertex 2]],GroupVertices[Vertex],0)),1,1,"")</f>
        <v>1</v>
      </c>
      <c r="BV91" s="45">
        <v>0</v>
      </c>
      <c r="BW91" s="46">
        <v>0</v>
      </c>
      <c r="BX91" s="45">
        <v>0</v>
      </c>
      <c r="BY91" s="46">
        <v>0</v>
      </c>
      <c r="BZ91" s="45">
        <v>0</v>
      </c>
      <c r="CA91" s="46">
        <v>0</v>
      </c>
      <c r="CB91" s="45">
        <v>1</v>
      </c>
      <c r="CC91" s="46">
        <v>100</v>
      </c>
      <c r="CD91" s="45">
        <v>1</v>
      </c>
    </row>
    <row r="92" spans="1:82" ht="15">
      <c r="A92" s="61" t="s">
        <v>8040</v>
      </c>
      <c r="B92" s="61" t="s">
        <v>8040</v>
      </c>
      <c r="C92" s="62" t="s">
        <v>8002</v>
      </c>
      <c r="D92" s="63">
        <v>3</v>
      </c>
      <c r="E92" s="64" t="s">
        <v>132</v>
      </c>
      <c r="F92" s="65">
        <v>35</v>
      </c>
      <c r="G92" s="62"/>
      <c r="H92" s="66"/>
      <c r="I92" s="67"/>
      <c r="J92" s="67"/>
      <c r="K92" s="31" t="s">
        <v>65</v>
      </c>
      <c r="L92" s="74">
        <v>92</v>
      </c>
      <c r="M92" s="74"/>
      <c r="N92" s="69"/>
      <c r="O92" s="76" t="s">
        <v>212</v>
      </c>
      <c r="P92" s="78">
        <v>45016.729166666664</v>
      </c>
      <c r="Q92" s="76" t="s">
        <v>8100</v>
      </c>
      <c r="R92" s="76">
        <v>0</v>
      </c>
      <c r="S92" s="76">
        <v>0</v>
      </c>
      <c r="T92" s="76">
        <v>0</v>
      </c>
      <c r="U92" s="76">
        <v>0</v>
      </c>
      <c r="V92" s="76">
        <v>36</v>
      </c>
      <c r="W92" s="80" t="s">
        <v>8130</v>
      </c>
      <c r="X92" s="79" t="str">
        <f>HYPERLINK("https://twitter.com/Intermerk3PL/status/1641855377204719616/photo/1")</f>
        <v>https://twitter.com/Intermerk3PL/status/1641855377204719616/photo/1</v>
      </c>
      <c r="Y92" s="76" t="s">
        <v>279</v>
      </c>
      <c r="Z92" s="76"/>
      <c r="AA92" s="76"/>
      <c r="AB92" s="79" t="str">
        <f>HYPERLINK("https://pbs.twimg.com/media/Fr6yR7pagAUaD1D.jpg")</f>
        <v>https://pbs.twimg.com/media/Fr6yR7pagAUaD1D.jpg</v>
      </c>
      <c r="AC92" s="76" t="s">
        <v>281</v>
      </c>
      <c r="AD92" s="76"/>
      <c r="AE92" s="76" t="s">
        <v>287</v>
      </c>
      <c r="AF92" s="79" t="str">
        <f>HYPERLINK("https://twitter.com/intermerk3pl/status/1641855377204719616")</f>
        <v>https://twitter.com/intermerk3pl/status/1641855377204719616</v>
      </c>
      <c r="AG92" s="78">
        <v>45016.729166666664</v>
      </c>
      <c r="AH92" s="84">
        <v>45016</v>
      </c>
      <c r="AI92" s="80" t="s">
        <v>8245</v>
      </c>
      <c r="AJ92" s="76" t="s">
        <v>270</v>
      </c>
      <c r="AK92" s="76" t="s">
        <v>8290</v>
      </c>
      <c r="AL92" s="76" t="s">
        <v>8300</v>
      </c>
      <c r="AM92" s="76" t="b">
        <v>0</v>
      </c>
      <c r="AN92" s="76"/>
      <c r="AO92" s="76"/>
      <c r="AP92" s="76"/>
      <c r="AQ92" s="76"/>
      <c r="AR92" s="76"/>
      <c r="AS92" s="76"/>
      <c r="AT92" s="76"/>
      <c r="AU92" s="76"/>
      <c r="AV92" s="76"/>
      <c r="AW92" s="76" t="s">
        <v>8338</v>
      </c>
      <c r="AX92" s="76"/>
      <c r="AY92" s="76">
        <v>1080</v>
      </c>
      <c r="AZ92" s="76">
        <v>1080</v>
      </c>
      <c r="BA92" s="76"/>
      <c r="BB92" s="76"/>
      <c r="BC92" s="76"/>
      <c r="BD92" s="79" t="str">
        <f>HYPERLINK("https://pbs.twimg.com/media/Fr6yR7pagAUaD1D.jpg")</f>
        <v>https://pbs.twimg.com/media/Fr6yR7pagAUaD1D.jpg</v>
      </c>
      <c r="BE92" s="80" t="s">
        <v>8411</v>
      </c>
      <c r="BF92" s="80" t="s">
        <v>8411</v>
      </c>
      <c r="BG92" s="76"/>
      <c r="BH92" s="80" t="s">
        <v>306</v>
      </c>
      <c r="BI92" s="80" t="s">
        <v>306</v>
      </c>
      <c r="BJ92" s="80" t="s">
        <v>306</v>
      </c>
      <c r="BK92" s="80" t="s">
        <v>8411</v>
      </c>
      <c r="BL92" s="80" t="s">
        <v>8456</v>
      </c>
      <c r="BM92" s="76"/>
      <c r="BN92" s="76"/>
      <c r="BO92" s="76"/>
      <c r="BP92" s="76"/>
      <c r="BQ92" s="76"/>
      <c r="BR92" s="76"/>
      <c r="BS92" s="76">
        <v>1</v>
      </c>
      <c r="BT92" s="75" t="str">
        <f>REPLACE(INDEX(GroupVertices[Group],MATCH(Edges[[#This Row],[Vertex 1]],GroupVertices[Vertex],0)),1,1,"")</f>
        <v>8</v>
      </c>
      <c r="BU92" s="75" t="str">
        <f>REPLACE(INDEX(GroupVertices[Group],MATCH(Edges[[#This Row],[Vertex 2]],GroupVertices[Vertex],0)),1,1,"")</f>
        <v>8</v>
      </c>
      <c r="BV92" s="45">
        <v>0</v>
      </c>
      <c r="BW92" s="46">
        <v>0</v>
      </c>
      <c r="BX92" s="45">
        <v>0</v>
      </c>
      <c r="BY92" s="46">
        <v>0</v>
      </c>
      <c r="BZ92" s="45">
        <v>0</v>
      </c>
      <c r="CA92" s="46">
        <v>0</v>
      </c>
      <c r="CB92" s="45">
        <v>22</v>
      </c>
      <c r="CC92" s="46">
        <v>61.111111111111114</v>
      </c>
      <c r="CD92" s="45">
        <v>36</v>
      </c>
    </row>
    <row r="93" spans="1:82" ht="15">
      <c r="A93" s="61" t="s">
        <v>8041</v>
      </c>
      <c r="B93" s="61" t="s">
        <v>8049</v>
      </c>
      <c r="C93" s="62" t="s">
        <v>8002</v>
      </c>
      <c r="D93" s="63">
        <v>3</v>
      </c>
      <c r="E93" s="64" t="s">
        <v>132</v>
      </c>
      <c r="F93" s="65">
        <v>35</v>
      </c>
      <c r="G93" s="62"/>
      <c r="H93" s="66"/>
      <c r="I93" s="67"/>
      <c r="J93" s="67"/>
      <c r="K93" s="31" t="s">
        <v>65</v>
      </c>
      <c r="L93" s="74">
        <v>93</v>
      </c>
      <c r="M93" s="74"/>
      <c r="N93" s="69"/>
      <c r="O93" s="76" t="s">
        <v>273</v>
      </c>
      <c r="P93" s="78">
        <v>45015.90689814815</v>
      </c>
      <c r="Q93" s="76" t="s">
        <v>8056</v>
      </c>
      <c r="R93" s="76">
        <v>3</v>
      </c>
      <c r="S93" s="76">
        <v>0</v>
      </c>
      <c r="T93" s="76">
        <v>0</v>
      </c>
      <c r="U93" s="76">
        <v>0</v>
      </c>
      <c r="V93" s="76">
        <v>0</v>
      </c>
      <c r="W93" s="76"/>
      <c r="X93" s="76"/>
      <c r="Y93" s="76"/>
      <c r="Z93" s="76" t="s">
        <v>8181</v>
      </c>
      <c r="AA93" s="76"/>
      <c r="AB93" s="76"/>
      <c r="AC93" s="76"/>
      <c r="AD93" s="76"/>
      <c r="AE93" s="76" t="s">
        <v>287</v>
      </c>
      <c r="AF93" s="79" t="str">
        <f>HYPERLINK("https://twitter.com/vanevane0307/status/1641557394860679168")</f>
        <v>https://twitter.com/vanevane0307/status/1641557394860679168</v>
      </c>
      <c r="AG93" s="78">
        <v>45015.90689814815</v>
      </c>
      <c r="AH93" s="84">
        <v>45015</v>
      </c>
      <c r="AI93" s="80" t="s">
        <v>8246</v>
      </c>
      <c r="AJ93" s="76" t="s">
        <v>270</v>
      </c>
      <c r="AK93" s="76" t="s">
        <v>8272</v>
      </c>
      <c r="AL93" s="76" t="s">
        <v>8301</v>
      </c>
      <c r="AM93" s="76" t="b">
        <v>0</v>
      </c>
      <c r="AN93" s="76"/>
      <c r="AO93" s="76"/>
      <c r="AP93" s="76"/>
      <c r="AQ93" s="76"/>
      <c r="AR93" s="76"/>
      <c r="AS93" s="76"/>
      <c r="AT93" s="76"/>
      <c r="AU93" s="76"/>
      <c r="AV93" s="76"/>
      <c r="AW93" s="76"/>
      <c r="AX93" s="76"/>
      <c r="AY93" s="76"/>
      <c r="AZ93" s="76"/>
      <c r="BA93" s="76"/>
      <c r="BB93" s="76"/>
      <c r="BC93" s="76"/>
      <c r="BD93" s="79" t="str">
        <f>HYPERLINK("https://pbs.twimg.com/profile_images/1423704125599068164/11Q46fe__normal.jpg")</f>
        <v>https://pbs.twimg.com/profile_images/1423704125599068164/11Q46fe__normal.jpg</v>
      </c>
      <c r="BE93" s="80" t="s">
        <v>8412</v>
      </c>
      <c r="BF93" s="80" t="s">
        <v>8412</v>
      </c>
      <c r="BG93" s="76"/>
      <c r="BH93" s="80" t="s">
        <v>306</v>
      </c>
      <c r="BI93" s="80" t="s">
        <v>306</v>
      </c>
      <c r="BJ93" s="80" t="s">
        <v>8423</v>
      </c>
      <c r="BK93" s="80" t="s">
        <v>8423</v>
      </c>
      <c r="BL93" s="76">
        <v>787508958</v>
      </c>
      <c r="BM93" s="76"/>
      <c r="BN93" s="76"/>
      <c r="BO93" s="76"/>
      <c r="BP93" s="76"/>
      <c r="BQ93" s="76"/>
      <c r="BR93" s="76"/>
      <c r="BS93" s="76">
        <v>1</v>
      </c>
      <c r="BT93" s="75" t="str">
        <f>REPLACE(INDEX(GroupVertices[Group],MATCH(Edges[[#This Row],[Vertex 1]],GroupVertices[Vertex],0)),1,1,"")</f>
        <v>1</v>
      </c>
      <c r="BU93" s="75" t="str">
        <f>REPLACE(INDEX(GroupVertices[Group],MATCH(Edges[[#This Row],[Vertex 2]],GroupVertices[Vertex],0)),1,1,"")</f>
        <v>1</v>
      </c>
      <c r="BV93" s="45"/>
      <c r="BW93" s="46"/>
      <c r="BX93" s="45"/>
      <c r="BY93" s="46"/>
      <c r="BZ93" s="45"/>
      <c r="CA93" s="46"/>
      <c r="CB93" s="45"/>
      <c r="CC93" s="46"/>
      <c r="CD93" s="45"/>
    </row>
    <row r="94" spans="1:82" ht="15">
      <c r="A94" s="61" t="s">
        <v>8041</v>
      </c>
      <c r="B94" s="61" t="s">
        <v>8045</v>
      </c>
      <c r="C94" s="62" t="s">
        <v>8002</v>
      </c>
      <c r="D94" s="63">
        <v>3</v>
      </c>
      <c r="E94" s="64" t="s">
        <v>132</v>
      </c>
      <c r="F94" s="65">
        <v>35</v>
      </c>
      <c r="G94" s="62"/>
      <c r="H94" s="66"/>
      <c r="I94" s="67"/>
      <c r="J94" s="67"/>
      <c r="K94" s="31" t="s">
        <v>65</v>
      </c>
      <c r="L94" s="74">
        <v>94</v>
      </c>
      <c r="M94" s="74"/>
      <c r="N94" s="69"/>
      <c r="O94" s="76" t="s">
        <v>273</v>
      </c>
      <c r="P94" s="78">
        <v>45015.90689814815</v>
      </c>
      <c r="Q94" s="76" t="s">
        <v>8056</v>
      </c>
      <c r="R94" s="76">
        <v>3</v>
      </c>
      <c r="S94" s="76">
        <v>0</v>
      </c>
      <c r="T94" s="76">
        <v>0</v>
      </c>
      <c r="U94" s="76">
        <v>0</v>
      </c>
      <c r="V94" s="76">
        <v>0</v>
      </c>
      <c r="W94" s="76"/>
      <c r="X94" s="76"/>
      <c r="Y94" s="76"/>
      <c r="Z94" s="76" t="s">
        <v>8181</v>
      </c>
      <c r="AA94" s="76"/>
      <c r="AB94" s="76"/>
      <c r="AC94" s="76"/>
      <c r="AD94" s="76"/>
      <c r="AE94" s="76" t="s">
        <v>287</v>
      </c>
      <c r="AF94" s="79" t="str">
        <f>HYPERLINK("https://twitter.com/vanevane0307/status/1641557394860679168")</f>
        <v>https://twitter.com/vanevane0307/status/1641557394860679168</v>
      </c>
      <c r="AG94" s="78">
        <v>45015.90689814815</v>
      </c>
      <c r="AH94" s="84">
        <v>45015</v>
      </c>
      <c r="AI94" s="80" t="s">
        <v>8246</v>
      </c>
      <c r="AJ94" s="76" t="s">
        <v>270</v>
      </c>
      <c r="AK94" s="76" t="s">
        <v>8272</v>
      </c>
      <c r="AL94" s="76" t="s">
        <v>8301</v>
      </c>
      <c r="AM94" s="76" t="b">
        <v>0</v>
      </c>
      <c r="AN94" s="76"/>
      <c r="AO94" s="76"/>
      <c r="AP94" s="76"/>
      <c r="AQ94" s="76"/>
      <c r="AR94" s="76"/>
      <c r="AS94" s="76"/>
      <c r="AT94" s="76"/>
      <c r="AU94" s="76"/>
      <c r="AV94" s="76"/>
      <c r="AW94" s="76"/>
      <c r="AX94" s="76"/>
      <c r="AY94" s="76"/>
      <c r="AZ94" s="76"/>
      <c r="BA94" s="76"/>
      <c r="BB94" s="76"/>
      <c r="BC94" s="76"/>
      <c r="BD94" s="79" t="str">
        <f>HYPERLINK("https://pbs.twimg.com/profile_images/1423704125599068164/11Q46fe__normal.jpg")</f>
        <v>https://pbs.twimg.com/profile_images/1423704125599068164/11Q46fe__normal.jpg</v>
      </c>
      <c r="BE94" s="80" t="s">
        <v>8412</v>
      </c>
      <c r="BF94" s="80" t="s">
        <v>8412</v>
      </c>
      <c r="BG94" s="76"/>
      <c r="BH94" s="80" t="s">
        <v>306</v>
      </c>
      <c r="BI94" s="80" t="s">
        <v>306</v>
      </c>
      <c r="BJ94" s="80" t="s">
        <v>8423</v>
      </c>
      <c r="BK94" s="80" t="s">
        <v>8423</v>
      </c>
      <c r="BL94" s="76">
        <v>787508958</v>
      </c>
      <c r="BM94" s="76"/>
      <c r="BN94" s="76"/>
      <c r="BO94" s="76"/>
      <c r="BP94" s="76"/>
      <c r="BQ94" s="76"/>
      <c r="BR94" s="76"/>
      <c r="BS94" s="76">
        <v>1</v>
      </c>
      <c r="BT94" s="75" t="str">
        <f>REPLACE(INDEX(GroupVertices[Group],MATCH(Edges[[#This Row],[Vertex 1]],GroupVertices[Vertex],0)),1,1,"")</f>
        <v>1</v>
      </c>
      <c r="BU94" s="75" t="str">
        <f>REPLACE(INDEX(GroupVertices[Group],MATCH(Edges[[#This Row],[Vertex 2]],GroupVertices[Vertex],0)),1,1,"")</f>
        <v>1</v>
      </c>
      <c r="BV94" s="45"/>
      <c r="BW94" s="46"/>
      <c r="BX94" s="45"/>
      <c r="BY94" s="46"/>
      <c r="BZ94" s="45"/>
      <c r="CA94" s="46"/>
      <c r="CB94" s="45"/>
      <c r="CC94" s="46"/>
      <c r="CD94" s="45"/>
    </row>
    <row r="95" spans="1:82" ht="15">
      <c r="A95" s="61" t="s">
        <v>8041</v>
      </c>
      <c r="B95" s="61" t="s">
        <v>8045</v>
      </c>
      <c r="C95" s="62" t="s">
        <v>8002</v>
      </c>
      <c r="D95" s="63">
        <v>3</v>
      </c>
      <c r="E95" s="64" t="s">
        <v>132</v>
      </c>
      <c r="F95" s="65">
        <v>35</v>
      </c>
      <c r="G95" s="62"/>
      <c r="H95" s="66"/>
      <c r="I95" s="67"/>
      <c r="J95" s="67"/>
      <c r="K95" s="31" t="s">
        <v>65</v>
      </c>
      <c r="L95" s="74">
        <v>95</v>
      </c>
      <c r="M95" s="74"/>
      <c r="N95" s="69"/>
      <c r="O95" s="76" t="s">
        <v>271</v>
      </c>
      <c r="P95" s="78">
        <v>45015.90689814815</v>
      </c>
      <c r="Q95" s="76" t="s">
        <v>8056</v>
      </c>
      <c r="R95" s="76">
        <v>3</v>
      </c>
      <c r="S95" s="76">
        <v>0</v>
      </c>
      <c r="T95" s="76">
        <v>0</v>
      </c>
      <c r="U95" s="76">
        <v>0</v>
      </c>
      <c r="V95" s="76">
        <v>0</v>
      </c>
      <c r="W95" s="76"/>
      <c r="X95" s="76"/>
      <c r="Y95" s="76"/>
      <c r="Z95" s="76" t="s">
        <v>8181</v>
      </c>
      <c r="AA95" s="76"/>
      <c r="AB95" s="76"/>
      <c r="AC95" s="76"/>
      <c r="AD95" s="76"/>
      <c r="AE95" s="76" t="s">
        <v>287</v>
      </c>
      <c r="AF95" s="79" t="str">
        <f>HYPERLINK("https://twitter.com/vanevane0307/status/1641557394860679168")</f>
        <v>https://twitter.com/vanevane0307/status/1641557394860679168</v>
      </c>
      <c r="AG95" s="78">
        <v>45015.90689814815</v>
      </c>
      <c r="AH95" s="84">
        <v>45015</v>
      </c>
      <c r="AI95" s="80" t="s">
        <v>8246</v>
      </c>
      <c r="AJ95" s="76" t="s">
        <v>270</v>
      </c>
      <c r="AK95" s="76" t="s">
        <v>8272</v>
      </c>
      <c r="AL95" s="76" t="s">
        <v>8301</v>
      </c>
      <c r="AM95" s="76" t="b">
        <v>0</v>
      </c>
      <c r="AN95" s="76"/>
      <c r="AO95" s="76"/>
      <c r="AP95" s="76"/>
      <c r="AQ95" s="76"/>
      <c r="AR95" s="76"/>
      <c r="AS95" s="76"/>
      <c r="AT95" s="76"/>
      <c r="AU95" s="76"/>
      <c r="AV95" s="76"/>
      <c r="AW95" s="76"/>
      <c r="AX95" s="76"/>
      <c r="AY95" s="76"/>
      <c r="AZ95" s="76"/>
      <c r="BA95" s="76"/>
      <c r="BB95" s="76"/>
      <c r="BC95" s="76"/>
      <c r="BD95" s="79" t="str">
        <f>HYPERLINK("https://pbs.twimg.com/profile_images/1423704125599068164/11Q46fe__normal.jpg")</f>
        <v>https://pbs.twimg.com/profile_images/1423704125599068164/11Q46fe__normal.jpg</v>
      </c>
      <c r="BE95" s="80" t="s">
        <v>8412</v>
      </c>
      <c r="BF95" s="80" t="s">
        <v>8412</v>
      </c>
      <c r="BG95" s="76"/>
      <c r="BH95" s="80" t="s">
        <v>306</v>
      </c>
      <c r="BI95" s="80" t="s">
        <v>306</v>
      </c>
      <c r="BJ95" s="80" t="s">
        <v>8423</v>
      </c>
      <c r="BK95" s="80" t="s">
        <v>8423</v>
      </c>
      <c r="BL95" s="76">
        <v>787508958</v>
      </c>
      <c r="BM95" s="76"/>
      <c r="BN95" s="76"/>
      <c r="BO95" s="76"/>
      <c r="BP95" s="76"/>
      <c r="BQ95" s="76"/>
      <c r="BR95" s="76"/>
      <c r="BS95" s="76">
        <v>1</v>
      </c>
      <c r="BT95" s="75" t="str">
        <f>REPLACE(INDEX(GroupVertices[Group],MATCH(Edges[[#This Row],[Vertex 1]],GroupVertices[Vertex],0)),1,1,"")</f>
        <v>1</v>
      </c>
      <c r="BU95" s="75" t="str">
        <f>REPLACE(INDEX(GroupVertices[Group],MATCH(Edges[[#This Row],[Vertex 2]],GroupVertices[Vertex],0)),1,1,"")</f>
        <v>1</v>
      </c>
      <c r="BV95" s="45">
        <v>0</v>
      </c>
      <c r="BW95" s="46">
        <v>0</v>
      </c>
      <c r="BX95" s="45">
        <v>0</v>
      </c>
      <c r="BY95" s="46">
        <v>0</v>
      </c>
      <c r="BZ95" s="45">
        <v>0</v>
      </c>
      <c r="CA95" s="46">
        <v>0</v>
      </c>
      <c r="CB95" s="45">
        <v>10</v>
      </c>
      <c r="CC95" s="46">
        <v>50</v>
      </c>
      <c r="CD95" s="45">
        <v>20</v>
      </c>
    </row>
    <row r="96" spans="1:82" ht="15">
      <c r="A96" s="61" t="s">
        <v>8042</v>
      </c>
      <c r="B96" s="61" t="s">
        <v>8049</v>
      </c>
      <c r="C96" s="62" t="s">
        <v>8002</v>
      </c>
      <c r="D96" s="63">
        <v>3</v>
      </c>
      <c r="E96" s="64" t="s">
        <v>132</v>
      </c>
      <c r="F96" s="65">
        <v>35</v>
      </c>
      <c r="G96" s="62"/>
      <c r="H96" s="66"/>
      <c r="I96" s="67"/>
      <c r="J96" s="67"/>
      <c r="K96" s="31" t="s">
        <v>65</v>
      </c>
      <c r="L96" s="74">
        <v>96</v>
      </c>
      <c r="M96" s="74"/>
      <c r="N96" s="69"/>
      <c r="O96" s="76" t="s">
        <v>272</v>
      </c>
      <c r="P96" s="78">
        <v>45015.847916666666</v>
      </c>
      <c r="Q96" s="76" t="s">
        <v>8101</v>
      </c>
      <c r="R96" s="76">
        <v>1</v>
      </c>
      <c r="S96" s="76">
        <v>4</v>
      </c>
      <c r="T96" s="76">
        <v>0</v>
      </c>
      <c r="U96" s="76">
        <v>0</v>
      </c>
      <c r="V96" s="76">
        <v>433</v>
      </c>
      <c r="W96" s="76"/>
      <c r="X96" s="76" t="s">
        <v>8157</v>
      </c>
      <c r="Y96" s="76" t="s">
        <v>8176</v>
      </c>
      <c r="Z96" s="76" t="s">
        <v>8049</v>
      </c>
      <c r="AA96" s="76"/>
      <c r="AB96" s="76" t="s">
        <v>8195</v>
      </c>
      <c r="AC96" s="76" t="s">
        <v>284</v>
      </c>
      <c r="AD96" s="76"/>
      <c r="AE96" s="76" t="s">
        <v>287</v>
      </c>
      <c r="AF96" s="79" t="str">
        <f>HYPERLINK("https://twitter.com/grupot21/status/1641536020721065984")</f>
        <v>https://twitter.com/grupot21/status/1641536020721065984</v>
      </c>
      <c r="AG96" s="78">
        <v>45015.847916666666</v>
      </c>
      <c r="AH96" s="84">
        <v>45015</v>
      </c>
      <c r="AI96" s="80" t="s">
        <v>8247</v>
      </c>
      <c r="AJ96" s="76" t="s">
        <v>270</v>
      </c>
      <c r="AK96" s="76" t="s">
        <v>8272</v>
      </c>
      <c r="AL96" s="76" t="s">
        <v>8301</v>
      </c>
      <c r="AM96" s="76" t="b">
        <v>0</v>
      </c>
      <c r="AN96" s="76"/>
      <c r="AO96" s="76"/>
      <c r="AP96" s="76"/>
      <c r="AQ96" s="76"/>
      <c r="AR96" s="76"/>
      <c r="AS96" s="76"/>
      <c r="AT96" s="76"/>
      <c r="AU96" s="76"/>
      <c r="AV96" s="76"/>
      <c r="AW96" s="76" t="s">
        <v>8339</v>
      </c>
      <c r="AX96" s="76"/>
      <c r="AY96" s="76" t="s">
        <v>8354</v>
      </c>
      <c r="AZ96" s="76" t="s">
        <v>305</v>
      </c>
      <c r="BA96" s="76"/>
      <c r="BB96" s="76"/>
      <c r="BC96" s="76"/>
      <c r="BD96" s="79" t="str">
        <f>HYPERLINK("https://pbs.twimg.com/media/FsQstVBWAAA4Kar.jpg")</f>
        <v>https://pbs.twimg.com/media/FsQstVBWAAA4Kar.jpg</v>
      </c>
      <c r="BE96" s="80" t="s">
        <v>8413</v>
      </c>
      <c r="BF96" s="80" t="s">
        <v>8413</v>
      </c>
      <c r="BG96" s="76"/>
      <c r="BH96" s="80" t="s">
        <v>306</v>
      </c>
      <c r="BI96" s="80" t="s">
        <v>306</v>
      </c>
      <c r="BJ96" s="80" t="s">
        <v>306</v>
      </c>
      <c r="BK96" s="80" t="s">
        <v>8413</v>
      </c>
      <c r="BL96" s="76">
        <v>87468196</v>
      </c>
      <c r="BM96" s="76"/>
      <c r="BN96" s="76"/>
      <c r="BO96" s="76"/>
      <c r="BP96" s="76"/>
      <c r="BQ96" s="76"/>
      <c r="BR96" s="76"/>
      <c r="BS96" s="76">
        <v>1</v>
      </c>
      <c r="BT96" s="75" t="str">
        <f>REPLACE(INDEX(GroupVertices[Group],MATCH(Edges[[#This Row],[Vertex 1]],GroupVertices[Vertex],0)),1,1,"")</f>
        <v>7</v>
      </c>
      <c r="BU96" s="75" t="str">
        <f>REPLACE(INDEX(GroupVertices[Group],MATCH(Edges[[#This Row],[Vertex 2]],GroupVertices[Vertex],0)),1,1,"")</f>
        <v>1</v>
      </c>
      <c r="BV96" s="45">
        <v>0</v>
      </c>
      <c r="BW96" s="46">
        <v>0</v>
      </c>
      <c r="BX96" s="45">
        <v>0</v>
      </c>
      <c r="BY96" s="46">
        <v>0</v>
      </c>
      <c r="BZ96" s="45">
        <v>0</v>
      </c>
      <c r="CA96" s="46">
        <v>0</v>
      </c>
      <c r="CB96" s="45">
        <v>13</v>
      </c>
      <c r="CC96" s="46">
        <v>52</v>
      </c>
      <c r="CD96" s="45">
        <v>25</v>
      </c>
    </row>
    <row r="97" spans="1:82" ht="15">
      <c r="A97" s="61" t="s">
        <v>8028</v>
      </c>
      <c r="B97" s="61" t="s">
        <v>8049</v>
      </c>
      <c r="C97" s="62" t="s">
        <v>8003</v>
      </c>
      <c r="D97" s="63">
        <v>5.333333333333334</v>
      </c>
      <c r="E97" s="64" t="s">
        <v>132</v>
      </c>
      <c r="F97" s="65">
        <v>27.333333333333332</v>
      </c>
      <c r="G97" s="62"/>
      <c r="H97" s="66"/>
      <c r="I97" s="67"/>
      <c r="J97" s="67"/>
      <c r="K97" s="31" t="s">
        <v>65</v>
      </c>
      <c r="L97" s="74">
        <v>97</v>
      </c>
      <c r="M97" s="74"/>
      <c r="N97" s="69"/>
      <c r="O97" s="76" t="s">
        <v>272</v>
      </c>
      <c r="P97" s="78">
        <v>45015.944652777776</v>
      </c>
      <c r="Q97" s="76" t="s">
        <v>8102</v>
      </c>
      <c r="R97" s="76">
        <v>4</v>
      </c>
      <c r="S97" s="76">
        <v>8</v>
      </c>
      <c r="T97" s="76">
        <v>0</v>
      </c>
      <c r="U97" s="76">
        <v>0</v>
      </c>
      <c r="V97" s="76">
        <v>144</v>
      </c>
      <c r="W97" s="76"/>
      <c r="X97" s="76" t="s">
        <v>8158</v>
      </c>
      <c r="Y97" s="76" t="s">
        <v>8173</v>
      </c>
      <c r="Z97" s="76" t="s">
        <v>8049</v>
      </c>
      <c r="AA97" s="76"/>
      <c r="AB97" s="79" t="str">
        <f>HYPERLINK("https://pbs.twimg.com/ext_tw_video_thumb/1641570590942285825/pu/img/04KrLpvkJ93CmKND.jpg")</f>
        <v>https://pbs.twimg.com/ext_tw_video_thumb/1641570590942285825/pu/img/04KrLpvkJ93CmKND.jpg</v>
      </c>
      <c r="AC97" s="76" t="s">
        <v>282</v>
      </c>
      <c r="AD97" s="76"/>
      <c r="AE97" s="76" t="s">
        <v>287</v>
      </c>
      <c r="AF97" s="79" t="str">
        <f>HYPERLINK("https://twitter.com/leadglobalgroup/status/1641571076571267075")</f>
        <v>https://twitter.com/leadglobalgroup/status/1641571076571267075</v>
      </c>
      <c r="AG97" s="78">
        <v>45015.944652777776</v>
      </c>
      <c r="AH97" s="84">
        <v>45015</v>
      </c>
      <c r="AI97" s="80" t="s">
        <v>8248</v>
      </c>
      <c r="AJ97" s="76" t="s">
        <v>270</v>
      </c>
      <c r="AK97" s="76" t="s">
        <v>8284</v>
      </c>
      <c r="AL97" s="76" t="s">
        <v>8304</v>
      </c>
      <c r="AM97" s="76" t="b">
        <v>0</v>
      </c>
      <c r="AN97" s="76"/>
      <c r="AO97" s="76"/>
      <c r="AP97" s="76"/>
      <c r="AQ97" s="76"/>
      <c r="AR97" s="76"/>
      <c r="AS97" s="76"/>
      <c r="AT97" s="76"/>
      <c r="AU97" s="76"/>
      <c r="AV97" s="76"/>
      <c r="AW97" s="76" t="s">
        <v>8340</v>
      </c>
      <c r="AX97" s="76">
        <v>34958</v>
      </c>
      <c r="AY97" s="76">
        <v>1080</v>
      </c>
      <c r="AZ97" s="76">
        <v>1920</v>
      </c>
      <c r="BA97" s="76">
        <v>21</v>
      </c>
      <c r="BB97" s="76"/>
      <c r="BC97" s="76"/>
      <c r="BD97" s="79" t="str">
        <f>HYPERLINK("https://pbs.twimg.com/ext_tw_video_thumb/1641570590942285825/pu/img/04KrLpvkJ93CmKND.jpg")</f>
        <v>https://pbs.twimg.com/ext_tw_video_thumb/1641570590942285825/pu/img/04KrLpvkJ93CmKND.jpg</v>
      </c>
      <c r="BE97" s="80" t="s">
        <v>8414</v>
      </c>
      <c r="BF97" s="80" t="s">
        <v>8414</v>
      </c>
      <c r="BG97" s="76"/>
      <c r="BH97" s="80" t="s">
        <v>306</v>
      </c>
      <c r="BI97" s="80" t="s">
        <v>306</v>
      </c>
      <c r="BJ97" s="80" t="s">
        <v>306</v>
      </c>
      <c r="BK97" s="80" t="s">
        <v>8414</v>
      </c>
      <c r="BL97" s="76">
        <v>169671387</v>
      </c>
      <c r="BM97" s="76"/>
      <c r="BN97" s="76"/>
      <c r="BO97" s="76"/>
      <c r="BP97" s="76"/>
      <c r="BQ97" s="76"/>
      <c r="BR97" s="76"/>
      <c r="BS97" s="76">
        <v>2</v>
      </c>
      <c r="BT97" s="75" t="str">
        <f>REPLACE(INDEX(GroupVertices[Group],MATCH(Edges[[#This Row],[Vertex 1]],GroupVertices[Vertex],0)),1,1,"")</f>
        <v>2</v>
      </c>
      <c r="BU97" s="75" t="str">
        <f>REPLACE(INDEX(GroupVertices[Group],MATCH(Edges[[#This Row],[Vertex 2]],GroupVertices[Vertex],0)),1,1,"")</f>
        <v>1</v>
      </c>
      <c r="BV97" s="45">
        <v>0</v>
      </c>
      <c r="BW97" s="46">
        <v>0</v>
      </c>
      <c r="BX97" s="45">
        <v>0</v>
      </c>
      <c r="BY97" s="46">
        <v>0</v>
      </c>
      <c r="BZ97" s="45">
        <v>0</v>
      </c>
      <c r="CA97" s="46">
        <v>0</v>
      </c>
      <c r="CB97" s="45">
        <v>20</v>
      </c>
      <c r="CC97" s="46">
        <v>58.8235294117647</v>
      </c>
      <c r="CD97" s="45">
        <v>34</v>
      </c>
    </row>
    <row r="98" spans="1:82" ht="15">
      <c r="A98" s="61" t="s">
        <v>8028</v>
      </c>
      <c r="B98" s="61" t="s">
        <v>8049</v>
      </c>
      <c r="C98" s="62" t="s">
        <v>8003</v>
      </c>
      <c r="D98" s="63">
        <v>5.333333333333334</v>
      </c>
      <c r="E98" s="64" t="s">
        <v>132</v>
      </c>
      <c r="F98" s="65">
        <v>27.333333333333332</v>
      </c>
      <c r="G98" s="62"/>
      <c r="H98" s="66"/>
      <c r="I98" s="67"/>
      <c r="J98" s="67"/>
      <c r="K98" s="31" t="s">
        <v>65</v>
      </c>
      <c r="L98" s="74">
        <v>98</v>
      </c>
      <c r="M98" s="74"/>
      <c r="N98" s="69"/>
      <c r="O98" s="76" t="s">
        <v>273</v>
      </c>
      <c r="P98" s="78">
        <v>45019.833969907406</v>
      </c>
      <c r="Q98" s="76" t="s">
        <v>8079</v>
      </c>
      <c r="R98" s="76">
        <v>1</v>
      </c>
      <c r="S98" s="76">
        <v>0</v>
      </c>
      <c r="T98" s="76">
        <v>0</v>
      </c>
      <c r="U98" s="76">
        <v>0</v>
      </c>
      <c r="V98" s="76">
        <v>0</v>
      </c>
      <c r="W98" s="76"/>
      <c r="X98" s="76"/>
      <c r="Y98" s="76"/>
      <c r="Z98" s="76" t="s">
        <v>8187</v>
      </c>
      <c r="AA98" s="76"/>
      <c r="AB98" s="76"/>
      <c r="AC98" s="76"/>
      <c r="AD98" s="76"/>
      <c r="AE98" s="76" t="s">
        <v>287</v>
      </c>
      <c r="AF98" s="79" t="str">
        <f>HYPERLINK("https://twitter.com/leadglobalgroup/status/1642980518034657284")</f>
        <v>https://twitter.com/leadglobalgroup/status/1642980518034657284</v>
      </c>
      <c r="AG98" s="78">
        <v>45019.833969907406</v>
      </c>
      <c r="AH98" s="84">
        <v>45019</v>
      </c>
      <c r="AI98" s="80" t="s">
        <v>8222</v>
      </c>
      <c r="AJ98" s="76" t="s">
        <v>270</v>
      </c>
      <c r="AK98" s="76" t="s">
        <v>8281</v>
      </c>
      <c r="AL98" s="76" t="s">
        <v>8301</v>
      </c>
      <c r="AM98" s="76" t="b">
        <v>0</v>
      </c>
      <c r="AN98" s="76"/>
      <c r="AO98" s="76"/>
      <c r="AP98" s="76"/>
      <c r="AQ98" s="76"/>
      <c r="AR98" s="76"/>
      <c r="AS98" s="76"/>
      <c r="AT98" s="76"/>
      <c r="AU98" s="76"/>
      <c r="AV98" s="76"/>
      <c r="AW98" s="76"/>
      <c r="AX98" s="76"/>
      <c r="AY98" s="76"/>
      <c r="AZ98" s="76"/>
      <c r="BA98" s="76"/>
      <c r="BB98" s="76"/>
      <c r="BC98" s="76"/>
      <c r="BD98" s="79" t="str">
        <f>HYPERLINK("https://pbs.twimg.com/profile_images/1634353545720864769/VLAXJApP_normal.jpg")</f>
        <v>https://pbs.twimg.com/profile_images/1634353545720864769/VLAXJApP_normal.jpg</v>
      </c>
      <c r="BE98" s="80" t="s">
        <v>8386</v>
      </c>
      <c r="BF98" s="80" t="s">
        <v>8386</v>
      </c>
      <c r="BG98" s="76"/>
      <c r="BH98" s="80" t="s">
        <v>306</v>
      </c>
      <c r="BI98" s="80" t="s">
        <v>306</v>
      </c>
      <c r="BJ98" s="80" t="s">
        <v>8387</v>
      </c>
      <c r="BK98" s="80" t="s">
        <v>8387</v>
      </c>
      <c r="BL98" s="76">
        <v>169671387</v>
      </c>
      <c r="BM98" s="76"/>
      <c r="BN98" s="76"/>
      <c r="BO98" s="76"/>
      <c r="BP98" s="76"/>
      <c r="BQ98" s="76"/>
      <c r="BR98" s="76"/>
      <c r="BS98" s="76">
        <v>2</v>
      </c>
      <c r="BT98" s="75" t="str">
        <f>REPLACE(INDEX(GroupVertices[Group],MATCH(Edges[[#This Row],[Vertex 1]],GroupVertices[Vertex],0)),1,1,"")</f>
        <v>2</v>
      </c>
      <c r="BU98" s="75" t="str">
        <f>REPLACE(INDEX(GroupVertices[Group],MATCH(Edges[[#This Row],[Vertex 2]],GroupVertices[Vertex],0)),1,1,"")</f>
        <v>1</v>
      </c>
      <c r="BV98" s="45"/>
      <c r="BW98" s="46"/>
      <c r="BX98" s="45"/>
      <c r="BY98" s="46"/>
      <c r="BZ98" s="45"/>
      <c r="CA98" s="46"/>
      <c r="CB98" s="45"/>
      <c r="CC98" s="46"/>
      <c r="CD98" s="45"/>
    </row>
    <row r="99" spans="1:82" ht="15">
      <c r="A99" s="61" t="s">
        <v>8028</v>
      </c>
      <c r="B99" s="61" t="s">
        <v>8049</v>
      </c>
      <c r="C99" s="62" t="s">
        <v>8003</v>
      </c>
      <c r="D99" s="63">
        <v>5.333333333333334</v>
      </c>
      <c r="E99" s="64" t="s">
        <v>132</v>
      </c>
      <c r="F99" s="65">
        <v>27.333333333333332</v>
      </c>
      <c r="G99" s="62"/>
      <c r="H99" s="66"/>
      <c r="I99" s="67"/>
      <c r="J99" s="67"/>
      <c r="K99" s="31" t="s">
        <v>65</v>
      </c>
      <c r="L99" s="74">
        <v>99</v>
      </c>
      <c r="M99" s="74"/>
      <c r="N99" s="69"/>
      <c r="O99" s="76" t="s">
        <v>272</v>
      </c>
      <c r="P99" s="78">
        <v>45021.851481481484</v>
      </c>
      <c r="Q99" s="76" t="s">
        <v>8103</v>
      </c>
      <c r="R99" s="76">
        <v>5</v>
      </c>
      <c r="S99" s="76">
        <v>6</v>
      </c>
      <c r="T99" s="76">
        <v>0</v>
      </c>
      <c r="U99" s="76">
        <v>0</v>
      </c>
      <c r="V99" s="76">
        <v>120</v>
      </c>
      <c r="W99" s="76"/>
      <c r="X99" s="76" t="s">
        <v>8159</v>
      </c>
      <c r="Y99" s="76" t="s">
        <v>8173</v>
      </c>
      <c r="Z99" s="76" t="s">
        <v>8049</v>
      </c>
      <c r="AA99" s="76"/>
      <c r="AB99" s="79" t="str">
        <f>HYPERLINK("https://pbs.twimg.com/media/Fs-jBgEWYAI4d6m.jpg")</f>
        <v>https://pbs.twimg.com/media/Fs-jBgEWYAI4d6m.jpg</v>
      </c>
      <c r="AC99" s="76" t="s">
        <v>281</v>
      </c>
      <c r="AD99" s="76"/>
      <c r="AE99" s="76" t="s">
        <v>287</v>
      </c>
      <c r="AF99" s="79" t="str">
        <f>HYPERLINK("https://twitter.com/leadglobalgroup/status/1643711639730962435")</f>
        <v>https://twitter.com/leadglobalgroup/status/1643711639730962435</v>
      </c>
      <c r="AG99" s="78">
        <v>45021.851481481484</v>
      </c>
      <c r="AH99" s="84">
        <v>45021</v>
      </c>
      <c r="AI99" s="80" t="s">
        <v>8249</v>
      </c>
      <c r="AJ99" s="76" t="s">
        <v>270</v>
      </c>
      <c r="AK99" s="76" t="s">
        <v>8279</v>
      </c>
      <c r="AL99" s="76" t="s">
        <v>8301</v>
      </c>
      <c r="AM99" s="76" t="b">
        <v>0</v>
      </c>
      <c r="AN99" s="76"/>
      <c r="AO99" s="76"/>
      <c r="AP99" s="76"/>
      <c r="AQ99" s="76"/>
      <c r="AR99" s="76"/>
      <c r="AS99" s="76"/>
      <c r="AT99" s="76"/>
      <c r="AU99" s="76"/>
      <c r="AV99" s="76"/>
      <c r="AW99" s="76" t="s">
        <v>8341</v>
      </c>
      <c r="AX99" s="76"/>
      <c r="AY99" s="76">
        <v>627</v>
      </c>
      <c r="AZ99" s="76">
        <v>1200</v>
      </c>
      <c r="BA99" s="76"/>
      <c r="BB99" s="76"/>
      <c r="BC99" s="76"/>
      <c r="BD99" s="79" t="str">
        <f>HYPERLINK("https://pbs.twimg.com/media/Fs-jBgEWYAI4d6m.jpg")</f>
        <v>https://pbs.twimg.com/media/Fs-jBgEWYAI4d6m.jpg</v>
      </c>
      <c r="BE99" s="80" t="s">
        <v>8415</v>
      </c>
      <c r="BF99" s="80" t="s">
        <v>8415</v>
      </c>
      <c r="BG99" s="76"/>
      <c r="BH99" s="80" t="s">
        <v>306</v>
      </c>
      <c r="BI99" s="80" t="s">
        <v>306</v>
      </c>
      <c r="BJ99" s="80" t="s">
        <v>306</v>
      </c>
      <c r="BK99" s="80" t="s">
        <v>8415</v>
      </c>
      <c r="BL99" s="76">
        <v>169671387</v>
      </c>
      <c r="BM99" s="76"/>
      <c r="BN99" s="76"/>
      <c r="BO99" s="76"/>
      <c r="BP99" s="76"/>
      <c r="BQ99" s="76"/>
      <c r="BR99" s="76"/>
      <c r="BS99" s="76">
        <v>2</v>
      </c>
      <c r="BT99" s="75" t="str">
        <f>REPLACE(INDEX(GroupVertices[Group],MATCH(Edges[[#This Row],[Vertex 1]],GroupVertices[Vertex],0)),1,1,"")</f>
        <v>2</v>
      </c>
      <c r="BU99" s="75" t="str">
        <f>REPLACE(INDEX(GroupVertices[Group],MATCH(Edges[[#This Row],[Vertex 2]],GroupVertices[Vertex],0)),1,1,"")</f>
        <v>1</v>
      </c>
      <c r="BV99" s="45">
        <v>0</v>
      </c>
      <c r="BW99" s="46">
        <v>0</v>
      </c>
      <c r="BX99" s="45">
        <v>0</v>
      </c>
      <c r="BY99" s="46">
        <v>0</v>
      </c>
      <c r="BZ99" s="45">
        <v>0</v>
      </c>
      <c r="CA99" s="46">
        <v>0</v>
      </c>
      <c r="CB99" s="45">
        <v>12</v>
      </c>
      <c r="CC99" s="46">
        <v>52.17391304347826</v>
      </c>
      <c r="CD99" s="45">
        <v>23</v>
      </c>
    </row>
    <row r="100" spans="1:82" ht="15">
      <c r="A100" s="61" t="s">
        <v>8028</v>
      </c>
      <c r="B100" s="61" t="s">
        <v>8049</v>
      </c>
      <c r="C100" s="62" t="s">
        <v>8003</v>
      </c>
      <c r="D100" s="63">
        <v>5.333333333333334</v>
      </c>
      <c r="E100" s="64" t="s">
        <v>132</v>
      </c>
      <c r="F100" s="65">
        <v>27.333333333333332</v>
      </c>
      <c r="G100" s="62"/>
      <c r="H100" s="66"/>
      <c r="I100" s="67"/>
      <c r="J100" s="67"/>
      <c r="K100" s="31" t="s">
        <v>65</v>
      </c>
      <c r="L100" s="74">
        <v>100</v>
      </c>
      <c r="M100" s="74"/>
      <c r="N100" s="69"/>
      <c r="O100" s="76" t="s">
        <v>273</v>
      </c>
      <c r="P100" s="78">
        <v>45021.92758101852</v>
      </c>
      <c r="Q100" s="76" t="s">
        <v>8104</v>
      </c>
      <c r="R100" s="76">
        <v>2</v>
      </c>
      <c r="S100" s="76">
        <v>0</v>
      </c>
      <c r="T100" s="76">
        <v>0</v>
      </c>
      <c r="U100" s="76">
        <v>0</v>
      </c>
      <c r="V100" s="76">
        <v>0</v>
      </c>
      <c r="W100" s="76"/>
      <c r="X100" s="76"/>
      <c r="Y100" s="76"/>
      <c r="Z100" s="76" t="s">
        <v>8188</v>
      </c>
      <c r="AA100" s="76"/>
      <c r="AB100" s="76"/>
      <c r="AC100" s="76"/>
      <c r="AD100" s="76"/>
      <c r="AE100" s="76" t="s">
        <v>287</v>
      </c>
      <c r="AF100" s="79" t="str">
        <f>HYPERLINK("https://twitter.com/leadglobalgroup/status/1643739217695211520")</f>
        <v>https://twitter.com/leadglobalgroup/status/1643739217695211520</v>
      </c>
      <c r="AG100" s="78">
        <v>45021.92758101852</v>
      </c>
      <c r="AH100" s="84">
        <v>45021</v>
      </c>
      <c r="AI100" s="80" t="s">
        <v>8250</v>
      </c>
      <c r="AJ100" s="76" t="s">
        <v>270</v>
      </c>
      <c r="AK100" s="76"/>
      <c r="AL100" s="76" t="s">
        <v>8301</v>
      </c>
      <c r="AM100" s="76" t="b">
        <v>0</v>
      </c>
      <c r="AN100" s="76"/>
      <c r="AO100" s="76"/>
      <c r="AP100" s="76"/>
      <c r="AQ100" s="76"/>
      <c r="AR100" s="76"/>
      <c r="AS100" s="76"/>
      <c r="AT100" s="76"/>
      <c r="AU100" s="76"/>
      <c r="AV100" s="76"/>
      <c r="AW100" s="76"/>
      <c r="AX100" s="76"/>
      <c r="AY100" s="76"/>
      <c r="AZ100" s="76"/>
      <c r="BA100" s="76"/>
      <c r="BB100" s="76"/>
      <c r="BC100" s="76"/>
      <c r="BD100" s="79" t="str">
        <f>HYPERLINK("https://pbs.twimg.com/profile_images/1634353545720864769/VLAXJApP_normal.jpg")</f>
        <v>https://pbs.twimg.com/profile_images/1634353545720864769/VLAXJApP_normal.jpg</v>
      </c>
      <c r="BE100" s="80" t="s">
        <v>8416</v>
      </c>
      <c r="BF100" s="80" t="s">
        <v>8416</v>
      </c>
      <c r="BG100" s="76"/>
      <c r="BH100" s="80" t="s">
        <v>306</v>
      </c>
      <c r="BI100" s="80" t="s">
        <v>306</v>
      </c>
      <c r="BJ100" s="80" t="s">
        <v>8426</v>
      </c>
      <c r="BK100" s="80" t="s">
        <v>8426</v>
      </c>
      <c r="BL100" s="76">
        <v>169671387</v>
      </c>
      <c r="BM100" s="76"/>
      <c r="BN100" s="76"/>
      <c r="BO100" s="76"/>
      <c r="BP100" s="76"/>
      <c r="BQ100" s="76"/>
      <c r="BR100" s="76"/>
      <c r="BS100" s="76">
        <v>2</v>
      </c>
      <c r="BT100" s="75" t="str">
        <f>REPLACE(INDEX(GroupVertices[Group],MATCH(Edges[[#This Row],[Vertex 1]],GroupVertices[Vertex],0)),1,1,"")</f>
        <v>2</v>
      </c>
      <c r="BU100" s="75" t="str">
        <f>REPLACE(INDEX(GroupVertices[Group],MATCH(Edges[[#This Row],[Vertex 2]],GroupVertices[Vertex],0)),1,1,"")</f>
        <v>1</v>
      </c>
      <c r="BV100" s="45"/>
      <c r="BW100" s="46"/>
      <c r="BX100" s="45"/>
      <c r="BY100" s="46"/>
      <c r="BZ100" s="45"/>
      <c r="CA100" s="46"/>
      <c r="CB100" s="45"/>
      <c r="CC100" s="46"/>
      <c r="CD100" s="45"/>
    </row>
    <row r="101" spans="1:82" ht="15">
      <c r="A101" s="61" t="s">
        <v>8028</v>
      </c>
      <c r="B101" s="61" t="s">
        <v>8048</v>
      </c>
      <c r="C101" s="62" t="s">
        <v>8002</v>
      </c>
      <c r="D101" s="63">
        <v>3</v>
      </c>
      <c r="E101" s="64" t="s">
        <v>132</v>
      </c>
      <c r="F101" s="65">
        <v>35</v>
      </c>
      <c r="G101" s="62"/>
      <c r="H101" s="66"/>
      <c r="I101" s="67"/>
      <c r="J101" s="67"/>
      <c r="K101" s="31" t="s">
        <v>65</v>
      </c>
      <c r="L101" s="74">
        <v>101</v>
      </c>
      <c r="M101" s="74"/>
      <c r="N101" s="69"/>
      <c r="O101" s="76" t="s">
        <v>273</v>
      </c>
      <c r="P101" s="78">
        <v>45021.92758101852</v>
      </c>
      <c r="Q101" s="76" t="s">
        <v>8104</v>
      </c>
      <c r="R101" s="76">
        <v>2</v>
      </c>
      <c r="S101" s="76">
        <v>0</v>
      </c>
      <c r="T101" s="76">
        <v>0</v>
      </c>
      <c r="U101" s="76">
        <v>0</v>
      </c>
      <c r="V101" s="76">
        <v>0</v>
      </c>
      <c r="W101" s="76"/>
      <c r="X101" s="76"/>
      <c r="Y101" s="76"/>
      <c r="Z101" s="76" t="s">
        <v>8188</v>
      </c>
      <c r="AA101" s="76"/>
      <c r="AB101" s="76"/>
      <c r="AC101" s="76"/>
      <c r="AD101" s="76"/>
      <c r="AE101" s="76" t="s">
        <v>287</v>
      </c>
      <c r="AF101" s="79" t="str">
        <f>HYPERLINK("https://twitter.com/leadglobalgroup/status/1643739217695211520")</f>
        <v>https://twitter.com/leadglobalgroup/status/1643739217695211520</v>
      </c>
      <c r="AG101" s="78">
        <v>45021.92758101852</v>
      </c>
      <c r="AH101" s="84">
        <v>45021</v>
      </c>
      <c r="AI101" s="80" t="s">
        <v>8250</v>
      </c>
      <c r="AJ101" s="76" t="s">
        <v>270</v>
      </c>
      <c r="AK101" s="76"/>
      <c r="AL101" s="76" t="s">
        <v>8301</v>
      </c>
      <c r="AM101" s="76" t="b">
        <v>0</v>
      </c>
      <c r="AN101" s="76"/>
      <c r="AO101" s="76"/>
      <c r="AP101" s="76"/>
      <c r="AQ101" s="76"/>
      <c r="AR101" s="76"/>
      <c r="AS101" s="76"/>
      <c r="AT101" s="76"/>
      <c r="AU101" s="76"/>
      <c r="AV101" s="76"/>
      <c r="AW101" s="76"/>
      <c r="AX101" s="76"/>
      <c r="AY101" s="76"/>
      <c r="AZ101" s="76"/>
      <c r="BA101" s="76"/>
      <c r="BB101" s="76"/>
      <c r="BC101" s="76"/>
      <c r="BD101" s="79" t="str">
        <f>HYPERLINK("https://pbs.twimg.com/profile_images/1634353545720864769/VLAXJApP_normal.jpg")</f>
        <v>https://pbs.twimg.com/profile_images/1634353545720864769/VLAXJApP_normal.jpg</v>
      </c>
      <c r="BE101" s="80" t="s">
        <v>8416</v>
      </c>
      <c r="BF101" s="80" t="s">
        <v>8416</v>
      </c>
      <c r="BG101" s="76"/>
      <c r="BH101" s="80" t="s">
        <v>306</v>
      </c>
      <c r="BI101" s="80" t="s">
        <v>306</v>
      </c>
      <c r="BJ101" s="80" t="s">
        <v>8426</v>
      </c>
      <c r="BK101" s="80" t="s">
        <v>8426</v>
      </c>
      <c r="BL101" s="76">
        <v>169671387</v>
      </c>
      <c r="BM101" s="76"/>
      <c r="BN101" s="76"/>
      <c r="BO101" s="76"/>
      <c r="BP101" s="76"/>
      <c r="BQ101" s="76"/>
      <c r="BR101" s="76"/>
      <c r="BS101" s="76">
        <v>1</v>
      </c>
      <c r="BT101" s="75" t="str">
        <f>REPLACE(INDEX(GroupVertices[Group],MATCH(Edges[[#This Row],[Vertex 1]],GroupVertices[Vertex],0)),1,1,"")</f>
        <v>2</v>
      </c>
      <c r="BU101" s="75" t="str">
        <f>REPLACE(INDEX(GroupVertices[Group],MATCH(Edges[[#This Row],[Vertex 2]],GroupVertices[Vertex],0)),1,1,"")</f>
        <v>2</v>
      </c>
      <c r="BV101" s="45"/>
      <c r="BW101" s="46"/>
      <c r="BX101" s="45"/>
      <c r="BY101" s="46"/>
      <c r="BZ101" s="45"/>
      <c r="CA101" s="46"/>
      <c r="CB101" s="45"/>
      <c r="CC101" s="46"/>
      <c r="CD101" s="45"/>
    </row>
    <row r="102" spans="1:82" ht="15">
      <c r="A102" s="61" t="s">
        <v>8028</v>
      </c>
      <c r="B102" s="61" t="s">
        <v>8048</v>
      </c>
      <c r="C102" s="62" t="s">
        <v>8002</v>
      </c>
      <c r="D102" s="63">
        <v>3</v>
      </c>
      <c r="E102" s="64" t="s">
        <v>132</v>
      </c>
      <c r="F102" s="65">
        <v>35</v>
      </c>
      <c r="G102" s="62"/>
      <c r="H102" s="66"/>
      <c r="I102" s="67"/>
      <c r="J102" s="67"/>
      <c r="K102" s="31" t="s">
        <v>65</v>
      </c>
      <c r="L102" s="74">
        <v>102</v>
      </c>
      <c r="M102" s="74"/>
      <c r="N102" s="69"/>
      <c r="O102" s="76" t="s">
        <v>271</v>
      </c>
      <c r="P102" s="78">
        <v>45021.92758101852</v>
      </c>
      <c r="Q102" s="76" t="s">
        <v>8104</v>
      </c>
      <c r="R102" s="76">
        <v>2</v>
      </c>
      <c r="S102" s="76">
        <v>0</v>
      </c>
      <c r="T102" s="76">
        <v>0</v>
      </c>
      <c r="U102" s="76">
        <v>0</v>
      </c>
      <c r="V102" s="76">
        <v>0</v>
      </c>
      <c r="W102" s="76"/>
      <c r="X102" s="76"/>
      <c r="Y102" s="76"/>
      <c r="Z102" s="76" t="s">
        <v>8188</v>
      </c>
      <c r="AA102" s="76"/>
      <c r="AB102" s="76"/>
      <c r="AC102" s="76"/>
      <c r="AD102" s="76"/>
      <c r="AE102" s="76" t="s">
        <v>287</v>
      </c>
      <c r="AF102" s="79" t="str">
        <f>HYPERLINK("https://twitter.com/leadglobalgroup/status/1643739217695211520")</f>
        <v>https://twitter.com/leadglobalgroup/status/1643739217695211520</v>
      </c>
      <c r="AG102" s="78">
        <v>45021.92758101852</v>
      </c>
      <c r="AH102" s="84">
        <v>45021</v>
      </c>
      <c r="AI102" s="80" t="s">
        <v>8250</v>
      </c>
      <c r="AJ102" s="76" t="s">
        <v>270</v>
      </c>
      <c r="AK102" s="76"/>
      <c r="AL102" s="76" t="s">
        <v>8301</v>
      </c>
      <c r="AM102" s="76" t="b">
        <v>0</v>
      </c>
      <c r="AN102" s="76"/>
      <c r="AO102" s="76"/>
      <c r="AP102" s="76"/>
      <c r="AQ102" s="76"/>
      <c r="AR102" s="76"/>
      <c r="AS102" s="76"/>
      <c r="AT102" s="76"/>
      <c r="AU102" s="76"/>
      <c r="AV102" s="76"/>
      <c r="AW102" s="76"/>
      <c r="AX102" s="76"/>
      <c r="AY102" s="76"/>
      <c r="AZ102" s="76"/>
      <c r="BA102" s="76"/>
      <c r="BB102" s="76"/>
      <c r="BC102" s="76"/>
      <c r="BD102" s="79" t="str">
        <f>HYPERLINK("https://pbs.twimg.com/profile_images/1634353545720864769/VLAXJApP_normal.jpg")</f>
        <v>https://pbs.twimg.com/profile_images/1634353545720864769/VLAXJApP_normal.jpg</v>
      </c>
      <c r="BE102" s="80" t="s">
        <v>8416</v>
      </c>
      <c r="BF102" s="80" t="s">
        <v>8416</v>
      </c>
      <c r="BG102" s="76"/>
      <c r="BH102" s="80" t="s">
        <v>306</v>
      </c>
      <c r="BI102" s="80" t="s">
        <v>306</v>
      </c>
      <c r="BJ102" s="80" t="s">
        <v>8426</v>
      </c>
      <c r="BK102" s="80" t="s">
        <v>8426</v>
      </c>
      <c r="BL102" s="76">
        <v>169671387</v>
      </c>
      <c r="BM102" s="76"/>
      <c r="BN102" s="76"/>
      <c r="BO102" s="76"/>
      <c r="BP102" s="76"/>
      <c r="BQ102" s="76"/>
      <c r="BR102" s="76"/>
      <c r="BS102" s="76">
        <v>1</v>
      </c>
      <c r="BT102" s="75" t="str">
        <f>REPLACE(INDEX(GroupVertices[Group],MATCH(Edges[[#This Row],[Vertex 1]],GroupVertices[Vertex],0)),1,1,"")</f>
        <v>2</v>
      </c>
      <c r="BU102" s="75" t="str">
        <f>REPLACE(INDEX(GroupVertices[Group],MATCH(Edges[[#This Row],[Vertex 2]],GroupVertices[Vertex],0)),1,1,"")</f>
        <v>2</v>
      </c>
      <c r="BV102" s="45">
        <v>0</v>
      </c>
      <c r="BW102" s="46">
        <v>0</v>
      </c>
      <c r="BX102" s="45">
        <v>0</v>
      </c>
      <c r="BY102" s="46">
        <v>0</v>
      </c>
      <c r="BZ102" s="45">
        <v>0</v>
      </c>
      <c r="CA102" s="46">
        <v>0</v>
      </c>
      <c r="CB102" s="45">
        <v>10</v>
      </c>
      <c r="CC102" s="46">
        <v>50</v>
      </c>
      <c r="CD102" s="45">
        <v>20</v>
      </c>
    </row>
    <row r="103" spans="1:82" ht="15">
      <c r="A103" s="61" t="s">
        <v>8043</v>
      </c>
      <c r="B103" s="61" t="s">
        <v>8028</v>
      </c>
      <c r="C103" s="62" t="s">
        <v>8003</v>
      </c>
      <c r="D103" s="63">
        <v>5.333333333333334</v>
      </c>
      <c r="E103" s="64" t="s">
        <v>132</v>
      </c>
      <c r="F103" s="65">
        <v>27.333333333333332</v>
      </c>
      <c r="G103" s="62"/>
      <c r="H103" s="66"/>
      <c r="I103" s="67"/>
      <c r="J103" s="67"/>
      <c r="K103" s="31" t="s">
        <v>65</v>
      </c>
      <c r="L103" s="74">
        <v>103</v>
      </c>
      <c r="M103" s="74"/>
      <c r="N103" s="69"/>
      <c r="O103" s="76" t="s">
        <v>273</v>
      </c>
      <c r="P103" s="78">
        <v>45015.99873842593</v>
      </c>
      <c r="Q103" s="76" t="s">
        <v>8061</v>
      </c>
      <c r="R103" s="76">
        <v>4</v>
      </c>
      <c r="S103" s="76">
        <v>0</v>
      </c>
      <c r="T103" s="76">
        <v>0</v>
      </c>
      <c r="U103" s="76">
        <v>0</v>
      </c>
      <c r="V103" s="76">
        <v>0</v>
      </c>
      <c r="W103" s="76"/>
      <c r="X103" s="76"/>
      <c r="Y103" s="76"/>
      <c r="Z103" s="76" t="s">
        <v>8028</v>
      </c>
      <c r="AA103" s="76"/>
      <c r="AB103" s="76"/>
      <c r="AC103" s="76"/>
      <c r="AD103" s="76"/>
      <c r="AE103" s="76" t="s">
        <v>287</v>
      </c>
      <c r="AF103" s="79" t="str">
        <f>HYPERLINK("https://twitter.com/nancylarae/status/1641590679532085249")</f>
        <v>https://twitter.com/nancylarae/status/1641590679532085249</v>
      </c>
      <c r="AG103" s="78">
        <v>45015.99873842593</v>
      </c>
      <c r="AH103" s="84">
        <v>45015</v>
      </c>
      <c r="AI103" s="80" t="s">
        <v>8251</v>
      </c>
      <c r="AJ103" s="76" t="s">
        <v>270</v>
      </c>
      <c r="AK103" s="76" t="s">
        <v>8273</v>
      </c>
      <c r="AL103" s="76"/>
      <c r="AM103" s="76" t="b">
        <v>0</v>
      </c>
      <c r="AN103" s="76"/>
      <c r="AO103" s="76"/>
      <c r="AP103" s="76"/>
      <c r="AQ103" s="76"/>
      <c r="AR103" s="76"/>
      <c r="AS103" s="76"/>
      <c r="AT103" s="76"/>
      <c r="AU103" s="76"/>
      <c r="AV103" s="76"/>
      <c r="AW103" s="76"/>
      <c r="AX103" s="76"/>
      <c r="AY103" s="76"/>
      <c r="AZ103" s="76"/>
      <c r="BA103" s="76"/>
      <c r="BB103" s="76"/>
      <c r="BC103" s="76"/>
      <c r="BD103" s="79" t="str">
        <f>HYPERLINK("https://pbs.twimg.com/profile_images/1560967668286590976/BsF4deFg_normal.jpg")</f>
        <v>https://pbs.twimg.com/profile_images/1560967668286590976/BsF4deFg_normal.jpg</v>
      </c>
      <c r="BE103" s="80" t="s">
        <v>8417</v>
      </c>
      <c r="BF103" s="80" t="s">
        <v>8417</v>
      </c>
      <c r="BG103" s="76"/>
      <c r="BH103" s="80" t="s">
        <v>306</v>
      </c>
      <c r="BI103" s="80" t="s">
        <v>306</v>
      </c>
      <c r="BJ103" s="80" t="s">
        <v>8414</v>
      </c>
      <c r="BK103" s="80" t="s">
        <v>8414</v>
      </c>
      <c r="BL103" s="80" t="s">
        <v>8457</v>
      </c>
      <c r="BM103" s="76"/>
      <c r="BN103" s="76"/>
      <c r="BO103" s="76"/>
      <c r="BP103" s="76"/>
      <c r="BQ103" s="76"/>
      <c r="BR103" s="76"/>
      <c r="BS103" s="76">
        <v>2</v>
      </c>
      <c r="BT103" s="75" t="str">
        <f>REPLACE(INDEX(GroupVertices[Group],MATCH(Edges[[#This Row],[Vertex 1]],GroupVertices[Vertex],0)),1,1,"")</f>
        <v>2</v>
      </c>
      <c r="BU103" s="75" t="str">
        <f>REPLACE(INDEX(GroupVertices[Group],MATCH(Edges[[#This Row],[Vertex 2]],GroupVertices[Vertex],0)),1,1,"")</f>
        <v>2</v>
      </c>
      <c r="BV103" s="45"/>
      <c r="BW103" s="46"/>
      <c r="BX103" s="45"/>
      <c r="BY103" s="46"/>
      <c r="BZ103" s="45"/>
      <c r="CA103" s="46"/>
      <c r="CB103" s="45"/>
      <c r="CC103" s="46"/>
      <c r="CD103" s="45"/>
    </row>
    <row r="104" spans="1:82" ht="15">
      <c r="A104" s="61" t="s">
        <v>8043</v>
      </c>
      <c r="B104" s="61" t="s">
        <v>8028</v>
      </c>
      <c r="C104" s="62" t="s">
        <v>8003</v>
      </c>
      <c r="D104" s="63">
        <v>5.333333333333334</v>
      </c>
      <c r="E104" s="64" t="s">
        <v>132</v>
      </c>
      <c r="F104" s="65">
        <v>27.333333333333332</v>
      </c>
      <c r="G104" s="62"/>
      <c r="H104" s="66"/>
      <c r="I104" s="67"/>
      <c r="J104" s="67"/>
      <c r="K104" s="31" t="s">
        <v>65</v>
      </c>
      <c r="L104" s="74">
        <v>104</v>
      </c>
      <c r="M104" s="74"/>
      <c r="N104" s="69"/>
      <c r="O104" s="76" t="s">
        <v>271</v>
      </c>
      <c r="P104" s="78">
        <v>45015.99873842593</v>
      </c>
      <c r="Q104" s="76" t="s">
        <v>8061</v>
      </c>
      <c r="R104" s="76">
        <v>4</v>
      </c>
      <c r="S104" s="76">
        <v>0</v>
      </c>
      <c r="T104" s="76">
        <v>0</v>
      </c>
      <c r="U104" s="76">
        <v>0</v>
      </c>
      <c r="V104" s="76">
        <v>0</v>
      </c>
      <c r="W104" s="76"/>
      <c r="X104" s="76"/>
      <c r="Y104" s="76"/>
      <c r="Z104" s="76" t="s">
        <v>8028</v>
      </c>
      <c r="AA104" s="76"/>
      <c r="AB104" s="76"/>
      <c r="AC104" s="76"/>
      <c r="AD104" s="76"/>
      <c r="AE104" s="76" t="s">
        <v>287</v>
      </c>
      <c r="AF104" s="79" t="str">
        <f>HYPERLINK("https://twitter.com/nancylarae/status/1641590679532085249")</f>
        <v>https://twitter.com/nancylarae/status/1641590679532085249</v>
      </c>
      <c r="AG104" s="78">
        <v>45015.99873842593</v>
      </c>
      <c r="AH104" s="84">
        <v>45015</v>
      </c>
      <c r="AI104" s="80" t="s">
        <v>8251</v>
      </c>
      <c r="AJ104" s="76" t="s">
        <v>270</v>
      </c>
      <c r="AK104" s="76" t="s">
        <v>8273</v>
      </c>
      <c r="AL104" s="76"/>
      <c r="AM104" s="76" t="b">
        <v>0</v>
      </c>
      <c r="AN104" s="76"/>
      <c r="AO104" s="76"/>
      <c r="AP104" s="76"/>
      <c r="AQ104" s="76"/>
      <c r="AR104" s="76"/>
      <c r="AS104" s="76"/>
      <c r="AT104" s="76"/>
      <c r="AU104" s="76"/>
      <c r="AV104" s="76"/>
      <c r="AW104" s="76"/>
      <c r="AX104" s="76"/>
      <c r="AY104" s="76"/>
      <c r="AZ104" s="76"/>
      <c r="BA104" s="76"/>
      <c r="BB104" s="76"/>
      <c r="BC104" s="76"/>
      <c r="BD104" s="79" t="str">
        <f>HYPERLINK("https://pbs.twimg.com/profile_images/1560967668286590976/BsF4deFg_normal.jpg")</f>
        <v>https://pbs.twimg.com/profile_images/1560967668286590976/BsF4deFg_normal.jpg</v>
      </c>
      <c r="BE104" s="80" t="s">
        <v>8417</v>
      </c>
      <c r="BF104" s="80" t="s">
        <v>8417</v>
      </c>
      <c r="BG104" s="76"/>
      <c r="BH104" s="80" t="s">
        <v>306</v>
      </c>
      <c r="BI104" s="80" t="s">
        <v>306</v>
      </c>
      <c r="BJ104" s="80" t="s">
        <v>8414</v>
      </c>
      <c r="BK104" s="80" t="s">
        <v>8414</v>
      </c>
      <c r="BL104" s="80" t="s">
        <v>8457</v>
      </c>
      <c r="BM104" s="76"/>
      <c r="BN104" s="76"/>
      <c r="BO104" s="76"/>
      <c r="BP104" s="76"/>
      <c r="BQ104" s="76"/>
      <c r="BR104" s="76"/>
      <c r="BS104" s="76">
        <v>2</v>
      </c>
      <c r="BT104" s="75" t="str">
        <f>REPLACE(INDEX(GroupVertices[Group],MATCH(Edges[[#This Row],[Vertex 1]],GroupVertices[Vertex],0)),1,1,"")</f>
        <v>2</v>
      </c>
      <c r="BU104" s="75" t="str">
        <f>REPLACE(INDEX(GroupVertices[Group],MATCH(Edges[[#This Row],[Vertex 2]],GroupVertices[Vertex],0)),1,1,"")</f>
        <v>2</v>
      </c>
      <c r="BV104" s="45">
        <v>0</v>
      </c>
      <c r="BW104" s="46">
        <v>0</v>
      </c>
      <c r="BX104" s="45">
        <v>0</v>
      </c>
      <c r="BY104" s="46">
        <v>0</v>
      </c>
      <c r="BZ104" s="45">
        <v>0</v>
      </c>
      <c r="CA104" s="46">
        <v>0</v>
      </c>
      <c r="CB104" s="45">
        <v>11</v>
      </c>
      <c r="CC104" s="46">
        <v>55</v>
      </c>
      <c r="CD104" s="45">
        <v>20</v>
      </c>
    </row>
    <row r="105" spans="1:82" ht="15">
      <c r="A105" s="61" t="s">
        <v>8043</v>
      </c>
      <c r="B105" s="61" t="s">
        <v>8028</v>
      </c>
      <c r="C105" s="62" t="s">
        <v>8003</v>
      </c>
      <c r="D105" s="63">
        <v>5.333333333333334</v>
      </c>
      <c r="E105" s="64" t="s">
        <v>132</v>
      </c>
      <c r="F105" s="65">
        <v>27.333333333333332</v>
      </c>
      <c r="G105" s="62"/>
      <c r="H105" s="66"/>
      <c r="I105" s="67"/>
      <c r="J105" s="67"/>
      <c r="K105" s="31" t="s">
        <v>65</v>
      </c>
      <c r="L105" s="74">
        <v>105</v>
      </c>
      <c r="M105" s="74"/>
      <c r="N105" s="69"/>
      <c r="O105" s="76" t="s">
        <v>273</v>
      </c>
      <c r="P105" s="78">
        <v>45021.88422453704</v>
      </c>
      <c r="Q105" s="76" t="s">
        <v>8073</v>
      </c>
      <c r="R105" s="76">
        <v>5</v>
      </c>
      <c r="S105" s="76">
        <v>0</v>
      </c>
      <c r="T105" s="76">
        <v>0</v>
      </c>
      <c r="U105" s="76">
        <v>0</v>
      </c>
      <c r="V105" s="76">
        <v>0</v>
      </c>
      <c r="W105" s="76"/>
      <c r="X105" s="76"/>
      <c r="Y105" s="76"/>
      <c r="Z105" s="76" t="s">
        <v>8028</v>
      </c>
      <c r="AA105" s="76"/>
      <c r="AB105" s="76"/>
      <c r="AC105" s="76"/>
      <c r="AD105" s="76"/>
      <c r="AE105" s="76" t="s">
        <v>287</v>
      </c>
      <c r="AF105" s="79" t="str">
        <f>HYPERLINK("https://twitter.com/nancylarae/status/1643723505895079940")</f>
        <v>https://twitter.com/nancylarae/status/1643723505895079940</v>
      </c>
      <c r="AG105" s="78">
        <v>45021.88422453704</v>
      </c>
      <c r="AH105" s="84">
        <v>45021</v>
      </c>
      <c r="AI105" s="80" t="s">
        <v>8252</v>
      </c>
      <c r="AJ105" s="76" t="s">
        <v>270</v>
      </c>
      <c r="AK105" s="76" t="s">
        <v>8281</v>
      </c>
      <c r="AL105" s="76" t="s">
        <v>8301</v>
      </c>
      <c r="AM105" s="76" t="b">
        <v>0</v>
      </c>
      <c r="AN105" s="76"/>
      <c r="AO105" s="76"/>
      <c r="AP105" s="76"/>
      <c r="AQ105" s="76"/>
      <c r="AR105" s="76"/>
      <c r="AS105" s="76"/>
      <c r="AT105" s="76"/>
      <c r="AU105" s="76"/>
      <c r="AV105" s="76"/>
      <c r="AW105" s="76"/>
      <c r="AX105" s="76"/>
      <c r="AY105" s="76"/>
      <c r="AZ105" s="76"/>
      <c r="BA105" s="76"/>
      <c r="BB105" s="76"/>
      <c r="BC105" s="76"/>
      <c r="BD105" s="79" t="str">
        <f>HYPERLINK("https://pbs.twimg.com/profile_images/1560967668286590976/BsF4deFg_normal.jpg")</f>
        <v>https://pbs.twimg.com/profile_images/1560967668286590976/BsF4deFg_normal.jpg</v>
      </c>
      <c r="BE105" s="80" t="s">
        <v>8418</v>
      </c>
      <c r="BF105" s="80" t="s">
        <v>8418</v>
      </c>
      <c r="BG105" s="76"/>
      <c r="BH105" s="80" t="s">
        <v>306</v>
      </c>
      <c r="BI105" s="80" t="s">
        <v>306</v>
      </c>
      <c r="BJ105" s="80" t="s">
        <v>8415</v>
      </c>
      <c r="BK105" s="80" t="s">
        <v>8415</v>
      </c>
      <c r="BL105" s="80" t="s">
        <v>8457</v>
      </c>
      <c r="BM105" s="76"/>
      <c r="BN105" s="76"/>
      <c r="BO105" s="76"/>
      <c r="BP105" s="76"/>
      <c r="BQ105" s="76"/>
      <c r="BR105" s="76"/>
      <c r="BS105" s="76">
        <v>2</v>
      </c>
      <c r="BT105" s="75" t="str">
        <f>REPLACE(INDEX(GroupVertices[Group],MATCH(Edges[[#This Row],[Vertex 1]],GroupVertices[Vertex],0)),1,1,"")</f>
        <v>2</v>
      </c>
      <c r="BU105" s="75" t="str">
        <f>REPLACE(INDEX(GroupVertices[Group],MATCH(Edges[[#This Row],[Vertex 2]],GroupVertices[Vertex],0)),1,1,"")</f>
        <v>2</v>
      </c>
      <c r="BV105" s="45"/>
      <c r="BW105" s="46"/>
      <c r="BX105" s="45"/>
      <c r="BY105" s="46"/>
      <c r="BZ105" s="45"/>
      <c r="CA105" s="46"/>
      <c r="CB105" s="45"/>
      <c r="CC105" s="46"/>
      <c r="CD105" s="45"/>
    </row>
    <row r="106" spans="1:82" ht="15">
      <c r="A106" s="61" t="s">
        <v>8043</v>
      </c>
      <c r="B106" s="61" t="s">
        <v>8028</v>
      </c>
      <c r="C106" s="62" t="s">
        <v>8003</v>
      </c>
      <c r="D106" s="63">
        <v>5.333333333333334</v>
      </c>
      <c r="E106" s="64" t="s">
        <v>132</v>
      </c>
      <c r="F106" s="65">
        <v>27.333333333333332</v>
      </c>
      <c r="G106" s="62"/>
      <c r="H106" s="66"/>
      <c r="I106" s="67"/>
      <c r="J106" s="67"/>
      <c r="K106" s="31" t="s">
        <v>65</v>
      </c>
      <c r="L106" s="74">
        <v>106</v>
      </c>
      <c r="M106" s="74"/>
      <c r="N106" s="69"/>
      <c r="O106" s="76" t="s">
        <v>271</v>
      </c>
      <c r="P106" s="78">
        <v>45021.88422453704</v>
      </c>
      <c r="Q106" s="76" t="s">
        <v>8073</v>
      </c>
      <c r="R106" s="76">
        <v>5</v>
      </c>
      <c r="S106" s="76">
        <v>0</v>
      </c>
      <c r="T106" s="76">
        <v>0</v>
      </c>
      <c r="U106" s="76">
        <v>0</v>
      </c>
      <c r="V106" s="76">
        <v>0</v>
      </c>
      <c r="W106" s="76"/>
      <c r="X106" s="76"/>
      <c r="Y106" s="76"/>
      <c r="Z106" s="76" t="s">
        <v>8028</v>
      </c>
      <c r="AA106" s="76"/>
      <c r="AB106" s="76"/>
      <c r="AC106" s="76"/>
      <c r="AD106" s="76"/>
      <c r="AE106" s="76" t="s">
        <v>287</v>
      </c>
      <c r="AF106" s="79" t="str">
        <f>HYPERLINK("https://twitter.com/nancylarae/status/1643723505895079940")</f>
        <v>https://twitter.com/nancylarae/status/1643723505895079940</v>
      </c>
      <c r="AG106" s="78">
        <v>45021.88422453704</v>
      </c>
      <c r="AH106" s="84">
        <v>45021</v>
      </c>
      <c r="AI106" s="80" t="s">
        <v>8252</v>
      </c>
      <c r="AJ106" s="76" t="s">
        <v>270</v>
      </c>
      <c r="AK106" s="76" t="s">
        <v>8281</v>
      </c>
      <c r="AL106" s="76" t="s">
        <v>8301</v>
      </c>
      <c r="AM106" s="76" t="b">
        <v>0</v>
      </c>
      <c r="AN106" s="76"/>
      <c r="AO106" s="76"/>
      <c r="AP106" s="76"/>
      <c r="AQ106" s="76"/>
      <c r="AR106" s="76"/>
      <c r="AS106" s="76"/>
      <c r="AT106" s="76"/>
      <c r="AU106" s="76"/>
      <c r="AV106" s="76"/>
      <c r="AW106" s="76"/>
      <c r="AX106" s="76"/>
      <c r="AY106" s="76"/>
      <c r="AZ106" s="76"/>
      <c r="BA106" s="76"/>
      <c r="BB106" s="76"/>
      <c r="BC106" s="76"/>
      <c r="BD106" s="79" t="str">
        <f>HYPERLINK("https://pbs.twimg.com/profile_images/1560967668286590976/BsF4deFg_normal.jpg")</f>
        <v>https://pbs.twimg.com/profile_images/1560967668286590976/BsF4deFg_normal.jpg</v>
      </c>
      <c r="BE106" s="80" t="s">
        <v>8418</v>
      </c>
      <c r="BF106" s="80" t="s">
        <v>8418</v>
      </c>
      <c r="BG106" s="76"/>
      <c r="BH106" s="80" t="s">
        <v>306</v>
      </c>
      <c r="BI106" s="80" t="s">
        <v>306</v>
      </c>
      <c r="BJ106" s="80" t="s">
        <v>8415</v>
      </c>
      <c r="BK106" s="80" t="s">
        <v>8415</v>
      </c>
      <c r="BL106" s="80" t="s">
        <v>8457</v>
      </c>
      <c r="BM106" s="76"/>
      <c r="BN106" s="76"/>
      <c r="BO106" s="76"/>
      <c r="BP106" s="76"/>
      <c r="BQ106" s="76"/>
      <c r="BR106" s="76"/>
      <c r="BS106" s="76">
        <v>2</v>
      </c>
      <c r="BT106" s="75" t="str">
        <f>REPLACE(INDEX(GroupVertices[Group],MATCH(Edges[[#This Row],[Vertex 1]],GroupVertices[Vertex],0)),1,1,"")</f>
        <v>2</v>
      </c>
      <c r="BU106" s="75" t="str">
        <f>REPLACE(INDEX(GroupVertices[Group],MATCH(Edges[[#This Row],[Vertex 2]],GroupVertices[Vertex],0)),1,1,"")</f>
        <v>2</v>
      </c>
      <c r="BV106" s="45">
        <v>0</v>
      </c>
      <c r="BW106" s="46">
        <v>0</v>
      </c>
      <c r="BX106" s="45">
        <v>0</v>
      </c>
      <c r="BY106" s="46">
        <v>0</v>
      </c>
      <c r="BZ106" s="45">
        <v>0</v>
      </c>
      <c r="CA106" s="46">
        <v>0</v>
      </c>
      <c r="CB106" s="45">
        <v>11</v>
      </c>
      <c r="CC106" s="46">
        <v>52.38095238095238</v>
      </c>
      <c r="CD106" s="45">
        <v>21</v>
      </c>
    </row>
    <row r="107" spans="1:82" ht="15">
      <c r="A107" s="61" t="s">
        <v>8043</v>
      </c>
      <c r="B107" s="61" t="s">
        <v>8049</v>
      </c>
      <c r="C107" s="62" t="s">
        <v>8002</v>
      </c>
      <c r="D107" s="63">
        <v>3</v>
      </c>
      <c r="E107" s="64" t="s">
        <v>132</v>
      </c>
      <c r="F107" s="65">
        <v>35</v>
      </c>
      <c r="G107" s="62"/>
      <c r="H107" s="66"/>
      <c r="I107" s="67"/>
      <c r="J107" s="67"/>
      <c r="K107" s="31" t="s">
        <v>65</v>
      </c>
      <c r="L107" s="74">
        <v>107</v>
      </c>
      <c r="M107" s="74"/>
      <c r="N107" s="69"/>
      <c r="O107" s="76" t="s">
        <v>273</v>
      </c>
      <c r="P107" s="78">
        <v>45021.94495370371</v>
      </c>
      <c r="Q107" s="76" t="s">
        <v>8104</v>
      </c>
      <c r="R107" s="76">
        <v>2</v>
      </c>
      <c r="S107" s="76">
        <v>0</v>
      </c>
      <c r="T107" s="76">
        <v>0</v>
      </c>
      <c r="U107" s="76">
        <v>0</v>
      </c>
      <c r="V107" s="76">
        <v>0</v>
      </c>
      <c r="W107" s="76"/>
      <c r="X107" s="76"/>
      <c r="Y107" s="76"/>
      <c r="Z107" s="76" t="s">
        <v>8188</v>
      </c>
      <c r="AA107" s="76"/>
      <c r="AB107" s="76"/>
      <c r="AC107" s="76"/>
      <c r="AD107" s="76"/>
      <c r="AE107" s="76" t="s">
        <v>287</v>
      </c>
      <c r="AF107" s="79" t="str">
        <f>HYPERLINK("https://twitter.com/nancylarae/status/1643745513693642752")</f>
        <v>https://twitter.com/nancylarae/status/1643745513693642752</v>
      </c>
      <c r="AG107" s="78">
        <v>45021.94495370371</v>
      </c>
      <c r="AH107" s="84">
        <v>45021</v>
      </c>
      <c r="AI107" s="80" t="s">
        <v>8253</v>
      </c>
      <c r="AJ107" s="76" t="s">
        <v>270</v>
      </c>
      <c r="AK107" s="76"/>
      <c r="AL107" s="76" t="s">
        <v>8301</v>
      </c>
      <c r="AM107" s="76" t="b">
        <v>0</v>
      </c>
      <c r="AN107" s="76"/>
      <c r="AO107" s="76"/>
      <c r="AP107" s="76"/>
      <c r="AQ107" s="76"/>
      <c r="AR107" s="76"/>
      <c r="AS107" s="76"/>
      <c r="AT107" s="76"/>
      <c r="AU107" s="76"/>
      <c r="AV107" s="76"/>
      <c r="AW107" s="76"/>
      <c r="AX107" s="76"/>
      <c r="AY107" s="76"/>
      <c r="AZ107" s="76"/>
      <c r="BA107" s="76"/>
      <c r="BB107" s="76"/>
      <c r="BC107" s="76"/>
      <c r="BD107" s="79" t="str">
        <f>HYPERLINK("https://pbs.twimg.com/profile_images/1560967668286590976/BsF4deFg_normal.jpg")</f>
        <v>https://pbs.twimg.com/profile_images/1560967668286590976/BsF4deFg_normal.jpg</v>
      </c>
      <c r="BE107" s="80" t="s">
        <v>8419</v>
      </c>
      <c r="BF107" s="80" t="s">
        <v>8419</v>
      </c>
      <c r="BG107" s="76"/>
      <c r="BH107" s="80" t="s">
        <v>306</v>
      </c>
      <c r="BI107" s="80" t="s">
        <v>306</v>
      </c>
      <c r="BJ107" s="80" t="s">
        <v>8426</v>
      </c>
      <c r="BK107" s="80" t="s">
        <v>8426</v>
      </c>
      <c r="BL107" s="80" t="s">
        <v>8457</v>
      </c>
      <c r="BM107" s="76"/>
      <c r="BN107" s="76"/>
      <c r="BO107" s="76"/>
      <c r="BP107" s="76"/>
      <c r="BQ107" s="76"/>
      <c r="BR107" s="76"/>
      <c r="BS107" s="76">
        <v>1</v>
      </c>
      <c r="BT107" s="75" t="str">
        <f>REPLACE(INDEX(GroupVertices[Group],MATCH(Edges[[#This Row],[Vertex 1]],GroupVertices[Vertex],0)),1,1,"")</f>
        <v>2</v>
      </c>
      <c r="BU107" s="75" t="str">
        <f>REPLACE(INDEX(GroupVertices[Group],MATCH(Edges[[#This Row],[Vertex 2]],GroupVertices[Vertex],0)),1,1,"")</f>
        <v>1</v>
      </c>
      <c r="BV107" s="45"/>
      <c r="BW107" s="46"/>
      <c r="BX107" s="45"/>
      <c r="BY107" s="46"/>
      <c r="BZ107" s="45"/>
      <c r="CA107" s="46"/>
      <c r="CB107" s="45"/>
      <c r="CC107" s="46"/>
      <c r="CD107" s="45"/>
    </row>
    <row r="108" spans="1:82" ht="15">
      <c r="A108" s="61" t="s">
        <v>8043</v>
      </c>
      <c r="B108" s="61" t="s">
        <v>8048</v>
      </c>
      <c r="C108" s="62" t="s">
        <v>8002</v>
      </c>
      <c r="D108" s="63">
        <v>3</v>
      </c>
      <c r="E108" s="64" t="s">
        <v>132</v>
      </c>
      <c r="F108" s="65">
        <v>35</v>
      </c>
      <c r="G108" s="62"/>
      <c r="H108" s="66"/>
      <c r="I108" s="67"/>
      <c r="J108" s="67"/>
      <c r="K108" s="31" t="s">
        <v>65</v>
      </c>
      <c r="L108" s="74">
        <v>108</v>
      </c>
      <c r="M108" s="74"/>
      <c r="N108" s="69"/>
      <c r="O108" s="76" t="s">
        <v>273</v>
      </c>
      <c r="P108" s="78">
        <v>45021.94495370371</v>
      </c>
      <c r="Q108" s="76" t="s">
        <v>8104</v>
      </c>
      <c r="R108" s="76">
        <v>2</v>
      </c>
      <c r="S108" s="76">
        <v>0</v>
      </c>
      <c r="T108" s="76">
        <v>0</v>
      </c>
      <c r="U108" s="76">
        <v>0</v>
      </c>
      <c r="V108" s="76">
        <v>0</v>
      </c>
      <c r="W108" s="76"/>
      <c r="X108" s="76"/>
      <c r="Y108" s="76"/>
      <c r="Z108" s="76" t="s">
        <v>8188</v>
      </c>
      <c r="AA108" s="76"/>
      <c r="AB108" s="76"/>
      <c r="AC108" s="76"/>
      <c r="AD108" s="76"/>
      <c r="AE108" s="76" t="s">
        <v>287</v>
      </c>
      <c r="AF108" s="79" t="str">
        <f>HYPERLINK("https://twitter.com/nancylarae/status/1643745513693642752")</f>
        <v>https://twitter.com/nancylarae/status/1643745513693642752</v>
      </c>
      <c r="AG108" s="78">
        <v>45021.94495370371</v>
      </c>
      <c r="AH108" s="84">
        <v>45021</v>
      </c>
      <c r="AI108" s="80" t="s">
        <v>8253</v>
      </c>
      <c r="AJ108" s="76" t="s">
        <v>270</v>
      </c>
      <c r="AK108" s="76"/>
      <c r="AL108" s="76" t="s">
        <v>8301</v>
      </c>
      <c r="AM108" s="76" t="b">
        <v>0</v>
      </c>
      <c r="AN108" s="76"/>
      <c r="AO108" s="76"/>
      <c r="AP108" s="76"/>
      <c r="AQ108" s="76"/>
      <c r="AR108" s="76"/>
      <c r="AS108" s="76"/>
      <c r="AT108" s="76"/>
      <c r="AU108" s="76"/>
      <c r="AV108" s="76"/>
      <c r="AW108" s="76"/>
      <c r="AX108" s="76"/>
      <c r="AY108" s="76"/>
      <c r="AZ108" s="76"/>
      <c r="BA108" s="76"/>
      <c r="BB108" s="76"/>
      <c r="BC108" s="76"/>
      <c r="BD108" s="79" t="str">
        <f>HYPERLINK("https://pbs.twimg.com/profile_images/1560967668286590976/BsF4deFg_normal.jpg")</f>
        <v>https://pbs.twimg.com/profile_images/1560967668286590976/BsF4deFg_normal.jpg</v>
      </c>
      <c r="BE108" s="80" t="s">
        <v>8419</v>
      </c>
      <c r="BF108" s="80" t="s">
        <v>8419</v>
      </c>
      <c r="BG108" s="76"/>
      <c r="BH108" s="80" t="s">
        <v>306</v>
      </c>
      <c r="BI108" s="80" t="s">
        <v>306</v>
      </c>
      <c r="BJ108" s="80" t="s">
        <v>8426</v>
      </c>
      <c r="BK108" s="80" t="s">
        <v>8426</v>
      </c>
      <c r="BL108" s="80" t="s">
        <v>8457</v>
      </c>
      <c r="BM108" s="76"/>
      <c r="BN108" s="76"/>
      <c r="BO108" s="76"/>
      <c r="BP108" s="76"/>
      <c r="BQ108" s="76"/>
      <c r="BR108" s="76"/>
      <c r="BS108" s="76">
        <v>1</v>
      </c>
      <c r="BT108" s="75" t="str">
        <f>REPLACE(INDEX(GroupVertices[Group],MATCH(Edges[[#This Row],[Vertex 1]],GroupVertices[Vertex],0)),1,1,"")</f>
        <v>2</v>
      </c>
      <c r="BU108" s="75" t="str">
        <f>REPLACE(INDEX(GroupVertices[Group],MATCH(Edges[[#This Row],[Vertex 2]],GroupVertices[Vertex],0)),1,1,"")</f>
        <v>2</v>
      </c>
      <c r="BV108" s="45"/>
      <c r="BW108" s="46"/>
      <c r="BX108" s="45"/>
      <c r="BY108" s="46"/>
      <c r="BZ108" s="45"/>
      <c r="CA108" s="46"/>
      <c r="CB108" s="45"/>
      <c r="CC108" s="46"/>
      <c r="CD108" s="45"/>
    </row>
    <row r="109" spans="1:82" ht="15">
      <c r="A109" s="61" t="s">
        <v>8043</v>
      </c>
      <c r="B109" s="61" t="s">
        <v>8048</v>
      </c>
      <c r="C109" s="62" t="s">
        <v>8002</v>
      </c>
      <c r="D109" s="63">
        <v>3</v>
      </c>
      <c r="E109" s="64" t="s">
        <v>132</v>
      </c>
      <c r="F109" s="65">
        <v>35</v>
      </c>
      <c r="G109" s="62"/>
      <c r="H109" s="66"/>
      <c r="I109" s="67"/>
      <c r="J109" s="67"/>
      <c r="K109" s="31" t="s">
        <v>65</v>
      </c>
      <c r="L109" s="74">
        <v>109</v>
      </c>
      <c r="M109" s="74"/>
      <c r="N109" s="69"/>
      <c r="O109" s="76" t="s">
        <v>271</v>
      </c>
      <c r="P109" s="78">
        <v>45021.94495370371</v>
      </c>
      <c r="Q109" s="76" t="s">
        <v>8104</v>
      </c>
      <c r="R109" s="76">
        <v>2</v>
      </c>
      <c r="S109" s="76">
        <v>0</v>
      </c>
      <c r="T109" s="76">
        <v>0</v>
      </c>
      <c r="U109" s="76">
        <v>0</v>
      </c>
      <c r="V109" s="76">
        <v>0</v>
      </c>
      <c r="W109" s="76"/>
      <c r="X109" s="76"/>
      <c r="Y109" s="76"/>
      <c r="Z109" s="76" t="s">
        <v>8188</v>
      </c>
      <c r="AA109" s="76"/>
      <c r="AB109" s="76"/>
      <c r="AC109" s="76"/>
      <c r="AD109" s="76"/>
      <c r="AE109" s="76" t="s">
        <v>287</v>
      </c>
      <c r="AF109" s="79" t="str">
        <f>HYPERLINK("https://twitter.com/nancylarae/status/1643745513693642752")</f>
        <v>https://twitter.com/nancylarae/status/1643745513693642752</v>
      </c>
      <c r="AG109" s="78">
        <v>45021.94495370371</v>
      </c>
      <c r="AH109" s="84">
        <v>45021</v>
      </c>
      <c r="AI109" s="80" t="s">
        <v>8253</v>
      </c>
      <c r="AJ109" s="76" t="s">
        <v>270</v>
      </c>
      <c r="AK109" s="76"/>
      <c r="AL109" s="76" t="s">
        <v>8301</v>
      </c>
      <c r="AM109" s="76" t="b">
        <v>0</v>
      </c>
      <c r="AN109" s="76"/>
      <c r="AO109" s="76"/>
      <c r="AP109" s="76"/>
      <c r="AQ109" s="76"/>
      <c r="AR109" s="76"/>
      <c r="AS109" s="76"/>
      <c r="AT109" s="76"/>
      <c r="AU109" s="76"/>
      <c r="AV109" s="76"/>
      <c r="AW109" s="76"/>
      <c r="AX109" s="76"/>
      <c r="AY109" s="76"/>
      <c r="AZ109" s="76"/>
      <c r="BA109" s="76"/>
      <c r="BB109" s="76"/>
      <c r="BC109" s="76"/>
      <c r="BD109" s="79" t="str">
        <f>HYPERLINK("https://pbs.twimg.com/profile_images/1560967668286590976/BsF4deFg_normal.jpg")</f>
        <v>https://pbs.twimg.com/profile_images/1560967668286590976/BsF4deFg_normal.jpg</v>
      </c>
      <c r="BE109" s="80" t="s">
        <v>8419</v>
      </c>
      <c r="BF109" s="80" t="s">
        <v>8419</v>
      </c>
      <c r="BG109" s="76"/>
      <c r="BH109" s="80" t="s">
        <v>306</v>
      </c>
      <c r="BI109" s="80" t="s">
        <v>306</v>
      </c>
      <c r="BJ109" s="80" t="s">
        <v>8426</v>
      </c>
      <c r="BK109" s="80" t="s">
        <v>8426</v>
      </c>
      <c r="BL109" s="80" t="s">
        <v>8457</v>
      </c>
      <c r="BM109" s="76"/>
      <c r="BN109" s="76"/>
      <c r="BO109" s="76"/>
      <c r="BP109" s="76"/>
      <c r="BQ109" s="76"/>
      <c r="BR109" s="76"/>
      <c r="BS109" s="76">
        <v>1</v>
      </c>
      <c r="BT109" s="75" t="str">
        <f>REPLACE(INDEX(GroupVertices[Group],MATCH(Edges[[#This Row],[Vertex 1]],GroupVertices[Vertex],0)),1,1,"")</f>
        <v>2</v>
      </c>
      <c r="BU109" s="75" t="str">
        <f>REPLACE(INDEX(GroupVertices[Group],MATCH(Edges[[#This Row],[Vertex 2]],GroupVertices[Vertex],0)),1,1,"")</f>
        <v>2</v>
      </c>
      <c r="BV109" s="45">
        <v>0</v>
      </c>
      <c r="BW109" s="46">
        <v>0</v>
      </c>
      <c r="BX109" s="45">
        <v>0</v>
      </c>
      <c r="BY109" s="46">
        <v>0</v>
      </c>
      <c r="BZ109" s="45">
        <v>0</v>
      </c>
      <c r="CA109" s="46">
        <v>0</v>
      </c>
      <c r="CB109" s="45">
        <v>10</v>
      </c>
      <c r="CC109" s="46">
        <v>50</v>
      </c>
      <c r="CD109" s="45">
        <v>20</v>
      </c>
    </row>
    <row r="110" spans="1:82" ht="15">
      <c r="A110" s="61" t="s">
        <v>8044</v>
      </c>
      <c r="B110" s="61" t="s">
        <v>8049</v>
      </c>
      <c r="C110" s="62" t="s">
        <v>8002</v>
      </c>
      <c r="D110" s="63">
        <v>3</v>
      </c>
      <c r="E110" s="64" t="s">
        <v>132</v>
      </c>
      <c r="F110" s="65">
        <v>35</v>
      </c>
      <c r="G110" s="62"/>
      <c r="H110" s="66"/>
      <c r="I110" s="67"/>
      <c r="J110" s="67"/>
      <c r="K110" s="31" t="s">
        <v>65</v>
      </c>
      <c r="L110" s="74">
        <v>110</v>
      </c>
      <c r="M110" s="74"/>
      <c r="N110" s="69"/>
      <c r="O110" s="76" t="s">
        <v>272</v>
      </c>
      <c r="P110" s="78">
        <v>45021.905648148146</v>
      </c>
      <c r="Q110" s="76" t="s">
        <v>8105</v>
      </c>
      <c r="R110" s="76">
        <v>0</v>
      </c>
      <c r="S110" s="76">
        <v>1</v>
      </c>
      <c r="T110" s="76">
        <v>0</v>
      </c>
      <c r="U110" s="76">
        <v>0</v>
      </c>
      <c r="V110" s="76">
        <v>66</v>
      </c>
      <c r="W110" s="76"/>
      <c r="X110" s="76" t="s">
        <v>8160</v>
      </c>
      <c r="Y110" s="76" t="s">
        <v>8173</v>
      </c>
      <c r="Z110" s="76" t="s">
        <v>8049</v>
      </c>
      <c r="AA110" s="76"/>
      <c r="AB110" s="79" t="str">
        <f>HYPERLINK("https://pbs.twimg.com/media/Fs-0yhBWcAIb16m.jpg")</f>
        <v>https://pbs.twimg.com/media/Fs-0yhBWcAIb16m.jpg</v>
      </c>
      <c r="AC110" s="76" t="s">
        <v>281</v>
      </c>
      <c r="AD110" s="76"/>
      <c r="AE110" s="76" t="s">
        <v>287</v>
      </c>
      <c r="AF110" s="79" t="str">
        <f>HYPERLINK("https://twitter.com/gs1_mx/status/1643731270973677571")</f>
        <v>https://twitter.com/gs1_mx/status/1643731270973677571</v>
      </c>
      <c r="AG110" s="78">
        <v>45021.905648148146</v>
      </c>
      <c r="AH110" s="84">
        <v>45021</v>
      </c>
      <c r="AI110" s="80" t="s">
        <v>8254</v>
      </c>
      <c r="AJ110" s="76" t="s">
        <v>270</v>
      </c>
      <c r="AK110" s="76" t="s">
        <v>8272</v>
      </c>
      <c r="AL110" s="76" t="s">
        <v>8301</v>
      </c>
      <c r="AM110" s="76" t="b">
        <v>0</v>
      </c>
      <c r="AN110" s="76"/>
      <c r="AO110" s="76"/>
      <c r="AP110" s="76"/>
      <c r="AQ110" s="76"/>
      <c r="AR110" s="76"/>
      <c r="AS110" s="76"/>
      <c r="AT110" s="76"/>
      <c r="AU110" s="76"/>
      <c r="AV110" s="76"/>
      <c r="AW110" s="76" t="s">
        <v>8342</v>
      </c>
      <c r="AX110" s="76"/>
      <c r="AY110" s="76">
        <v>1080</v>
      </c>
      <c r="AZ110" s="76">
        <v>1080</v>
      </c>
      <c r="BA110" s="76"/>
      <c r="BB110" s="76"/>
      <c r="BC110" s="76"/>
      <c r="BD110" s="79" t="str">
        <f>HYPERLINK("https://pbs.twimg.com/media/Fs-0yhBWcAIb16m.jpg")</f>
        <v>https://pbs.twimg.com/media/Fs-0yhBWcAIb16m.jpg</v>
      </c>
      <c r="BE110" s="80" t="s">
        <v>8420</v>
      </c>
      <c r="BF110" s="80" t="s">
        <v>8420</v>
      </c>
      <c r="BG110" s="76"/>
      <c r="BH110" s="80" t="s">
        <v>306</v>
      </c>
      <c r="BI110" s="80" t="s">
        <v>306</v>
      </c>
      <c r="BJ110" s="80" t="s">
        <v>306</v>
      </c>
      <c r="BK110" s="80" t="s">
        <v>8420</v>
      </c>
      <c r="BL110" s="76">
        <v>425944553</v>
      </c>
      <c r="BM110" s="76"/>
      <c r="BN110" s="76"/>
      <c r="BO110" s="76"/>
      <c r="BP110" s="76"/>
      <c r="BQ110" s="76"/>
      <c r="BR110" s="76"/>
      <c r="BS110" s="76">
        <v>1</v>
      </c>
      <c r="BT110" s="75" t="str">
        <f>REPLACE(INDEX(GroupVertices[Group],MATCH(Edges[[#This Row],[Vertex 1]],GroupVertices[Vertex],0)),1,1,"")</f>
        <v>1</v>
      </c>
      <c r="BU110" s="75" t="str">
        <f>REPLACE(INDEX(GroupVertices[Group],MATCH(Edges[[#This Row],[Vertex 2]],GroupVertices[Vertex],0)),1,1,"")</f>
        <v>1</v>
      </c>
      <c r="BV110" s="45">
        <v>0</v>
      </c>
      <c r="BW110" s="46">
        <v>0</v>
      </c>
      <c r="BX110" s="45">
        <v>0</v>
      </c>
      <c r="BY110" s="46">
        <v>0</v>
      </c>
      <c r="BZ110" s="45">
        <v>0</v>
      </c>
      <c r="CA110" s="46">
        <v>0</v>
      </c>
      <c r="CB110" s="45">
        <v>13</v>
      </c>
      <c r="CC110" s="46">
        <v>52</v>
      </c>
      <c r="CD110" s="45">
        <v>25</v>
      </c>
    </row>
    <row r="111" spans="1:82" ht="15">
      <c r="A111" s="61" t="s">
        <v>8045</v>
      </c>
      <c r="B111" s="61" t="s">
        <v>8049</v>
      </c>
      <c r="C111" s="62" t="s">
        <v>9098</v>
      </c>
      <c r="D111" s="63">
        <v>7.666666666666667</v>
      </c>
      <c r="E111" s="64" t="s">
        <v>132</v>
      </c>
      <c r="F111" s="65">
        <v>19.666666666666664</v>
      </c>
      <c r="G111" s="62"/>
      <c r="H111" s="66"/>
      <c r="I111" s="67"/>
      <c r="J111" s="67"/>
      <c r="K111" s="31" t="s">
        <v>65</v>
      </c>
      <c r="L111" s="74">
        <v>111</v>
      </c>
      <c r="M111" s="74"/>
      <c r="N111" s="69"/>
      <c r="O111" s="76" t="s">
        <v>272</v>
      </c>
      <c r="P111" s="78">
        <v>45021.98351851852</v>
      </c>
      <c r="Q111" s="76" t="s">
        <v>8106</v>
      </c>
      <c r="R111" s="76">
        <v>0</v>
      </c>
      <c r="S111" s="76">
        <v>0</v>
      </c>
      <c r="T111" s="76">
        <v>0</v>
      </c>
      <c r="U111" s="76">
        <v>0</v>
      </c>
      <c r="V111" s="76">
        <v>0</v>
      </c>
      <c r="W111" s="80" t="s">
        <v>8126</v>
      </c>
      <c r="X111" s="76" t="s">
        <v>8161</v>
      </c>
      <c r="Y111" s="76" t="s">
        <v>8173</v>
      </c>
      <c r="Z111" s="76" t="s">
        <v>8049</v>
      </c>
      <c r="AA111" s="76"/>
      <c r="AB111" s="79" t="str">
        <f>HYPERLINK("https://pbs.twimg.com/media/Fs_Oh-VWwAAaTgl.jpg")</f>
        <v>https://pbs.twimg.com/media/Fs_Oh-VWwAAaTgl.jpg</v>
      </c>
      <c r="AC111" s="76" t="s">
        <v>281</v>
      </c>
      <c r="AD111" s="76"/>
      <c r="AE111" s="76" t="s">
        <v>287</v>
      </c>
      <c r="AF111" s="79" t="str">
        <f>HYPERLINK("https://twitter.com/somosindustria/status/1643759487822577668")</f>
        <v>https://twitter.com/somosindustria/status/1643759487822577668</v>
      </c>
      <c r="AG111" s="78">
        <v>45021.98351851852</v>
      </c>
      <c r="AH111" s="84">
        <v>45021</v>
      </c>
      <c r="AI111" s="80" t="s">
        <v>8255</v>
      </c>
      <c r="AJ111" s="76" t="s">
        <v>270</v>
      </c>
      <c r="AK111" s="76" t="s">
        <v>8291</v>
      </c>
      <c r="AL111" s="76" t="s">
        <v>8309</v>
      </c>
      <c r="AM111" s="76" t="b">
        <v>0</v>
      </c>
      <c r="AN111" s="76"/>
      <c r="AO111" s="76"/>
      <c r="AP111" s="76"/>
      <c r="AQ111" s="76"/>
      <c r="AR111" s="76"/>
      <c r="AS111" s="76"/>
      <c r="AT111" s="76"/>
      <c r="AU111" s="76"/>
      <c r="AV111" s="76"/>
      <c r="AW111" s="76" t="s">
        <v>8343</v>
      </c>
      <c r="AX111" s="76"/>
      <c r="AY111" s="76">
        <v>627</v>
      </c>
      <c r="AZ111" s="76">
        <v>1200</v>
      </c>
      <c r="BA111" s="76"/>
      <c r="BB111" s="76"/>
      <c r="BC111" s="76"/>
      <c r="BD111" s="79" t="str">
        <f>HYPERLINK("https://pbs.twimg.com/media/Fs_Oh-VWwAAaTgl.jpg")</f>
        <v>https://pbs.twimg.com/media/Fs_Oh-VWwAAaTgl.jpg</v>
      </c>
      <c r="BE111" s="80" t="s">
        <v>8421</v>
      </c>
      <c r="BF111" s="80" t="s">
        <v>8421</v>
      </c>
      <c r="BG111" s="80" t="s">
        <v>8439</v>
      </c>
      <c r="BH111" s="80" t="s">
        <v>306</v>
      </c>
      <c r="BI111" s="80" t="s">
        <v>306</v>
      </c>
      <c r="BJ111" s="80" t="s">
        <v>306</v>
      </c>
      <c r="BK111" s="80" t="s">
        <v>8421</v>
      </c>
      <c r="BL111" s="76">
        <v>124197795</v>
      </c>
      <c r="BM111" s="76"/>
      <c r="BN111" s="76"/>
      <c r="BO111" s="76"/>
      <c r="BP111" s="76"/>
      <c r="BQ111" s="76"/>
      <c r="BR111" s="76"/>
      <c r="BS111" s="76">
        <v>3</v>
      </c>
      <c r="BT111" s="75" t="str">
        <f>REPLACE(INDEX(GroupVertices[Group],MATCH(Edges[[#This Row],[Vertex 1]],GroupVertices[Vertex],0)),1,1,"")</f>
        <v>1</v>
      </c>
      <c r="BU111" s="75" t="str">
        <f>REPLACE(INDEX(GroupVertices[Group],MATCH(Edges[[#This Row],[Vertex 2]],GroupVertices[Vertex],0)),1,1,"")</f>
        <v>1</v>
      </c>
      <c r="BV111" s="45">
        <v>0</v>
      </c>
      <c r="BW111" s="46">
        <v>0</v>
      </c>
      <c r="BX111" s="45">
        <v>0</v>
      </c>
      <c r="BY111" s="46">
        <v>0</v>
      </c>
      <c r="BZ111" s="45">
        <v>0</v>
      </c>
      <c r="CA111" s="46">
        <v>0</v>
      </c>
      <c r="CB111" s="45">
        <v>20</v>
      </c>
      <c r="CC111" s="46">
        <v>55.55555555555556</v>
      </c>
      <c r="CD111" s="45">
        <v>36</v>
      </c>
    </row>
    <row r="112" spans="1:82" ht="15">
      <c r="A112" s="61" t="s">
        <v>8045</v>
      </c>
      <c r="B112" s="61" t="s">
        <v>8049</v>
      </c>
      <c r="C112" s="62" t="s">
        <v>9098</v>
      </c>
      <c r="D112" s="63">
        <v>7.666666666666667</v>
      </c>
      <c r="E112" s="64" t="s">
        <v>132</v>
      </c>
      <c r="F112" s="65">
        <v>19.666666666666664</v>
      </c>
      <c r="G112" s="62"/>
      <c r="H112" s="66"/>
      <c r="I112" s="67"/>
      <c r="J112" s="67"/>
      <c r="K112" s="31" t="s">
        <v>65</v>
      </c>
      <c r="L112" s="74">
        <v>112</v>
      </c>
      <c r="M112" s="74"/>
      <c r="N112" s="69"/>
      <c r="O112" s="76" t="s">
        <v>272</v>
      </c>
      <c r="P112" s="78">
        <v>45021.9849537037</v>
      </c>
      <c r="Q112" s="76" t="s">
        <v>8107</v>
      </c>
      <c r="R112" s="76">
        <v>0</v>
      </c>
      <c r="S112" s="76">
        <v>0</v>
      </c>
      <c r="T112" s="76">
        <v>0</v>
      </c>
      <c r="U112" s="76">
        <v>0</v>
      </c>
      <c r="V112" s="76">
        <v>1</v>
      </c>
      <c r="W112" s="80" t="s">
        <v>8126</v>
      </c>
      <c r="X112" s="76" t="s">
        <v>8162</v>
      </c>
      <c r="Y112" s="76" t="s">
        <v>8173</v>
      </c>
      <c r="Z112" s="76" t="s">
        <v>8049</v>
      </c>
      <c r="AA112" s="76"/>
      <c r="AB112" s="79" t="str">
        <f>HYPERLINK("https://pbs.twimg.com/media/Fs_PAK7XgAAvfOn.jpg")</f>
        <v>https://pbs.twimg.com/media/Fs_PAK7XgAAvfOn.jpg</v>
      </c>
      <c r="AC112" s="76" t="s">
        <v>281</v>
      </c>
      <c r="AD112" s="76"/>
      <c r="AE112" s="76" t="s">
        <v>287</v>
      </c>
      <c r="AF112" s="79" t="str">
        <f>HYPERLINK("https://twitter.com/somosindustria/status/1643760007756881923")</f>
        <v>https://twitter.com/somosindustria/status/1643760007756881923</v>
      </c>
      <c r="AG112" s="78">
        <v>45021.9849537037</v>
      </c>
      <c r="AH112" s="84">
        <v>45021</v>
      </c>
      <c r="AI112" s="80" t="s">
        <v>8256</v>
      </c>
      <c r="AJ112" s="76" t="s">
        <v>270</v>
      </c>
      <c r="AK112" s="76" t="s">
        <v>8291</v>
      </c>
      <c r="AL112" s="76" t="s">
        <v>8309</v>
      </c>
      <c r="AM112" s="76" t="b">
        <v>0</v>
      </c>
      <c r="AN112" s="76"/>
      <c r="AO112" s="76"/>
      <c r="AP112" s="76"/>
      <c r="AQ112" s="76"/>
      <c r="AR112" s="76"/>
      <c r="AS112" s="76"/>
      <c r="AT112" s="76"/>
      <c r="AU112" s="76"/>
      <c r="AV112" s="76"/>
      <c r="AW112" s="76" t="s">
        <v>8344</v>
      </c>
      <c r="AX112" s="76"/>
      <c r="AY112" s="76">
        <v>627</v>
      </c>
      <c r="AZ112" s="76">
        <v>1200</v>
      </c>
      <c r="BA112" s="76"/>
      <c r="BB112" s="76"/>
      <c r="BC112" s="76"/>
      <c r="BD112" s="79" t="str">
        <f>HYPERLINK("https://pbs.twimg.com/media/Fs_PAK7XgAAvfOn.jpg")</f>
        <v>https://pbs.twimg.com/media/Fs_PAK7XgAAvfOn.jpg</v>
      </c>
      <c r="BE112" s="80" t="s">
        <v>8422</v>
      </c>
      <c r="BF112" s="80" t="s">
        <v>8422</v>
      </c>
      <c r="BG112" s="80" t="s">
        <v>8439</v>
      </c>
      <c r="BH112" s="80" t="s">
        <v>306</v>
      </c>
      <c r="BI112" s="80" t="s">
        <v>306</v>
      </c>
      <c r="BJ112" s="80" t="s">
        <v>306</v>
      </c>
      <c r="BK112" s="80" t="s">
        <v>8422</v>
      </c>
      <c r="BL112" s="76">
        <v>124197795</v>
      </c>
      <c r="BM112" s="76"/>
      <c r="BN112" s="76"/>
      <c r="BO112" s="76"/>
      <c r="BP112" s="76"/>
      <c r="BQ112" s="76"/>
      <c r="BR112" s="76"/>
      <c r="BS112" s="76">
        <v>3</v>
      </c>
      <c r="BT112" s="75" t="str">
        <f>REPLACE(INDEX(GroupVertices[Group],MATCH(Edges[[#This Row],[Vertex 1]],GroupVertices[Vertex],0)),1,1,"")</f>
        <v>1</v>
      </c>
      <c r="BU112" s="75" t="str">
        <f>REPLACE(INDEX(GroupVertices[Group],MATCH(Edges[[#This Row],[Vertex 2]],GroupVertices[Vertex],0)),1,1,"")</f>
        <v>1</v>
      </c>
      <c r="BV112" s="45">
        <v>0</v>
      </c>
      <c r="BW112" s="46">
        <v>0</v>
      </c>
      <c r="BX112" s="45">
        <v>0</v>
      </c>
      <c r="BY112" s="46">
        <v>0</v>
      </c>
      <c r="BZ112" s="45">
        <v>0</v>
      </c>
      <c r="CA112" s="46">
        <v>0</v>
      </c>
      <c r="CB112" s="45">
        <v>20</v>
      </c>
      <c r="CC112" s="46">
        <v>55.55555555555556</v>
      </c>
      <c r="CD112" s="45">
        <v>36</v>
      </c>
    </row>
    <row r="113" spans="1:82" ht="15">
      <c r="A113" s="61" t="s">
        <v>8045</v>
      </c>
      <c r="B113" s="61" t="s">
        <v>8049</v>
      </c>
      <c r="C113" s="62" t="s">
        <v>9098</v>
      </c>
      <c r="D113" s="63">
        <v>7.666666666666667</v>
      </c>
      <c r="E113" s="64" t="s">
        <v>132</v>
      </c>
      <c r="F113" s="65">
        <v>19.666666666666664</v>
      </c>
      <c r="G113" s="62"/>
      <c r="H113" s="66"/>
      <c r="I113" s="67"/>
      <c r="J113" s="67"/>
      <c r="K113" s="31" t="s">
        <v>65</v>
      </c>
      <c r="L113" s="74">
        <v>113</v>
      </c>
      <c r="M113" s="74"/>
      <c r="N113" s="69"/>
      <c r="O113" s="76" t="s">
        <v>272</v>
      </c>
      <c r="P113" s="78">
        <v>45015.88415509259</v>
      </c>
      <c r="Q113" s="76" t="s">
        <v>8108</v>
      </c>
      <c r="R113" s="76">
        <v>3</v>
      </c>
      <c r="S113" s="76">
        <v>3</v>
      </c>
      <c r="T113" s="76">
        <v>0</v>
      </c>
      <c r="U113" s="76">
        <v>0</v>
      </c>
      <c r="V113" s="76">
        <v>37</v>
      </c>
      <c r="W113" s="76"/>
      <c r="X113" s="76" t="s">
        <v>8163</v>
      </c>
      <c r="Y113" s="76" t="s">
        <v>8173</v>
      </c>
      <c r="Z113" s="76" t="s">
        <v>8049</v>
      </c>
      <c r="AA113" s="76"/>
      <c r="AB113" s="79" t="str">
        <f>HYPERLINK("https://pbs.twimg.com/tweet_video_thumb/Fsf0F6BWIAAuHaO.jpg")</f>
        <v>https://pbs.twimg.com/tweet_video_thumb/Fsf0F6BWIAAuHaO.jpg</v>
      </c>
      <c r="AC113" s="76" t="s">
        <v>283</v>
      </c>
      <c r="AD113" s="76"/>
      <c r="AE113" s="76" t="s">
        <v>287</v>
      </c>
      <c r="AF113" s="79" t="str">
        <f>HYPERLINK("https://twitter.com/somosindustria/status/1641549152638074880")</f>
        <v>https://twitter.com/somosindustria/status/1641549152638074880</v>
      </c>
      <c r="AG113" s="78">
        <v>45015.88415509259</v>
      </c>
      <c r="AH113" s="84">
        <v>45015</v>
      </c>
      <c r="AI113" s="80" t="s">
        <v>8257</v>
      </c>
      <c r="AJ113" s="76" t="s">
        <v>270</v>
      </c>
      <c r="AK113" s="76" t="s">
        <v>8272</v>
      </c>
      <c r="AL113" s="76" t="s">
        <v>8301</v>
      </c>
      <c r="AM113" s="76" t="b">
        <v>0</v>
      </c>
      <c r="AN113" s="76"/>
      <c r="AO113" s="76"/>
      <c r="AP113" s="76"/>
      <c r="AQ113" s="76"/>
      <c r="AR113" s="76"/>
      <c r="AS113" s="76"/>
      <c r="AT113" s="76"/>
      <c r="AU113" s="76"/>
      <c r="AV113" s="76"/>
      <c r="AW113" s="76" t="s">
        <v>8345</v>
      </c>
      <c r="AX113" s="76"/>
      <c r="AY113" s="76">
        <v>400</v>
      </c>
      <c r="AZ113" s="76">
        <v>400</v>
      </c>
      <c r="BA113" s="76"/>
      <c r="BB113" s="76"/>
      <c r="BC113" s="76"/>
      <c r="BD113" s="79" t="str">
        <f>HYPERLINK("https://pbs.twimg.com/tweet_video_thumb/Fsf0F6BWIAAuHaO.jpg")</f>
        <v>https://pbs.twimg.com/tweet_video_thumb/Fsf0F6BWIAAuHaO.jpg</v>
      </c>
      <c r="BE113" s="80" t="s">
        <v>8423</v>
      </c>
      <c r="BF113" s="80" t="s">
        <v>8423</v>
      </c>
      <c r="BG113" s="76"/>
      <c r="BH113" s="80" t="s">
        <v>306</v>
      </c>
      <c r="BI113" s="80" t="s">
        <v>306</v>
      </c>
      <c r="BJ113" s="80" t="s">
        <v>306</v>
      </c>
      <c r="BK113" s="80" t="s">
        <v>8423</v>
      </c>
      <c r="BL113" s="76">
        <v>124197795</v>
      </c>
      <c r="BM113" s="76"/>
      <c r="BN113" s="76"/>
      <c r="BO113" s="76"/>
      <c r="BP113" s="76"/>
      <c r="BQ113" s="76"/>
      <c r="BR113" s="76"/>
      <c r="BS113" s="76">
        <v>3</v>
      </c>
      <c r="BT113" s="75" t="str">
        <f>REPLACE(INDEX(GroupVertices[Group],MATCH(Edges[[#This Row],[Vertex 1]],GroupVertices[Vertex],0)),1,1,"")</f>
        <v>1</v>
      </c>
      <c r="BU113" s="75" t="str">
        <f>REPLACE(INDEX(GroupVertices[Group],MATCH(Edges[[#This Row],[Vertex 2]],GroupVertices[Vertex],0)),1,1,"")</f>
        <v>1</v>
      </c>
      <c r="BV113" s="45">
        <v>0</v>
      </c>
      <c r="BW113" s="46">
        <v>0</v>
      </c>
      <c r="BX113" s="45">
        <v>0</v>
      </c>
      <c r="BY113" s="46">
        <v>0</v>
      </c>
      <c r="BZ113" s="45">
        <v>0</v>
      </c>
      <c r="CA113" s="46">
        <v>0</v>
      </c>
      <c r="CB113" s="45">
        <v>15</v>
      </c>
      <c r="CC113" s="46">
        <v>51.724137931034484</v>
      </c>
      <c r="CD113" s="45">
        <v>29</v>
      </c>
    </row>
    <row r="114" spans="1:82" ht="15">
      <c r="A114" s="61" t="s">
        <v>8046</v>
      </c>
      <c r="B114" s="61" t="s">
        <v>8045</v>
      </c>
      <c r="C114" s="62" t="s">
        <v>8002</v>
      </c>
      <c r="D114" s="63">
        <v>3</v>
      </c>
      <c r="E114" s="64" t="s">
        <v>132</v>
      </c>
      <c r="F114" s="65">
        <v>35</v>
      </c>
      <c r="G114" s="62"/>
      <c r="H114" s="66"/>
      <c r="I114" s="67"/>
      <c r="J114" s="67"/>
      <c r="K114" s="31" t="s">
        <v>65</v>
      </c>
      <c r="L114" s="74">
        <v>114</v>
      </c>
      <c r="M114" s="74"/>
      <c r="N114" s="69"/>
      <c r="O114" s="76" t="s">
        <v>273</v>
      </c>
      <c r="P114" s="78">
        <v>45015.886712962965</v>
      </c>
      <c r="Q114" s="76" t="s">
        <v>8056</v>
      </c>
      <c r="R114" s="76">
        <v>3</v>
      </c>
      <c r="S114" s="76">
        <v>0</v>
      </c>
      <c r="T114" s="76">
        <v>0</v>
      </c>
      <c r="U114" s="76">
        <v>0</v>
      </c>
      <c r="V114" s="76">
        <v>0</v>
      </c>
      <c r="W114" s="76"/>
      <c r="X114" s="76"/>
      <c r="Y114" s="76"/>
      <c r="Z114" s="76" t="s">
        <v>8181</v>
      </c>
      <c r="AA114" s="76"/>
      <c r="AB114" s="76"/>
      <c r="AC114" s="76"/>
      <c r="AD114" s="76"/>
      <c r="AE114" s="76" t="s">
        <v>287</v>
      </c>
      <c r="AF114" s="79" t="str">
        <f>HYPERLINK("https://twitter.com/yokoiran_hdez/status/1641550082129420289")</f>
        <v>https://twitter.com/yokoiran_hdez/status/1641550082129420289</v>
      </c>
      <c r="AG114" s="78">
        <v>45015.886712962965</v>
      </c>
      <c r="AH114" s="84">
        <v>45015</v>
      </c>
      <c r="AI114" s="80" t="s">
        <v>8258</v>
      </c>
      <c r="AJ114" s="76" t="s">
        <v>270</v>
      </c>
      <c r="AK114" s="76" t="s">
        <v>8272</v>
      </c>
      <c r="AL114" s="76" t="s">
        <v>8301</v>
      </c>
      <c r="AM114" s="76" t="b">
        <v>0</v>
      </c>
      <c r="AN114" s="76"/>
      <c r="AO114" s="76"/>
      <c r="AP114" s="76"/>
      <c r="AQ114" s="76"/>
      <c r="AR114" s="76"/>
      <c r="AS114" s="76"/>
      <c r="AT114" s="76"/>
      <c r="AU114" s="76"/>
      <c r="AV114" s="76"/>
      <c r="AW114" s="76"/>
      <c r="AX114" s="76"/>
      <c r="AY114" s="76"/>
      <c r="AZ114" s="76"/>
      <c r="BA114" s="76"/>
      <c r="BB114" s="76"/>
      <c r="BC114" s="76"/>
      <c r="BD114" s="79" t="str">
        <f>HYPERLINK("https://pbs.twimg.com/profile_images/1573148569128894465/o0tw70_X_normal.jpg")</f>
        <v>https://pbs.twimg.com/profile_images/1573148569128894465/o0tw70_X_normal.jpg</v>
      </c>
      <c r="BE114" s="80" t="s">
        <v>8424</v>
      </c>
      <c r="BF114" s="80" t="s">
        <v>8424</v>
      </c>
      <c r="BG114" s="76"/>
      <c r="BH114" s="80" t="s">
        <v>306</v>
      </c>
      <c r="BI114" s="80" t="s">
        <v>306</v>
      </c>
      <c r="BJ114" s="80" t="s">
        <v>8423</v>
      </c>
      <c r="BK114" s="80" t="s">
        <v>8423</v>
      </c>
      <c r="BL114" s="76">
        <v>64874883</v>
      </c>
      <c r="BM114" s="76"/>
      <c r="BN114" s="76"/>
      <c r="BO114" s="76"/>
      <c r="BP114" s="76"/>
      <c r="BQ114" s="76"/>
      <c r="BR114" s="76"/>
      <c r="BS114" s="76">
        <v>1</v>
      </c>
      <c r="BT114" s="75" t="str">
        <f>REPLACE(INDEX(GroupVertices[Group],MATCH(Edges[[#This Row],[Vertex 1]],GroupVertices[Vertex],0)),1,1,"")</f>
        <v>1</v>
      </c>
      <c r="BU114" s="75" t="str">
        <f>REPLACE(INDEX(GroupVertices[Group],MATCH(Edges[[#This Row],[Vertex 2]],GroupVertices[Vertex],0)),1,1,"")</f>
        <v>1</v>
      </c>
      <c r="BV114" s="45"/>
      <c r="BW114" s="46"/>
      <c r="BX114" s="45"/>
      <c r="BY114" s="46"/>
      <c r="BZ114" s="45"/>
      <c r="CA114" s="46"/>
      <c r="CB114" s="45"/>
      <c r="CC114" s="46"/>
      <c r="CD114" s="45"/>
    </row>
    <row r="115" spans="1:82" ht="15">
      <c r="A115" s="61" t="s">
        <v>8046</v>
      </c>
      <c r="B115" s="61" t="s">
        <v>8045</v>
      </c>
      <c r="C115" s="62" t="s">
        <v>8002</v>
      </c>
      <c r="D115" s="63">
        <v>3</v>
      </c>
      <c r="E115" s="64" t="s">
        <v>132</v>
      </c>
      <c r="F115" s="65">
        <v>35</v>
      </c>
      <c r="G115" s="62"/>
      <c r="H115" s="66"/>
      <c r="I115" s="67"/>
      <c r="J115" s="67"/>
      <c r="K115" s="31" t="s">
        <v>65</v>
      </c>
      <c r="L115" s="74">
        <v>115</v>
      </c>
      <c r="M115" s="74"/>
      <c r="N115" s="69"/>
      <c r="O115" s="76" t="s">
        <v>271</v>
      </c>
      <c r="P115" s="78">
        <v>45015.886712962965</v>
      </c>
      <c r="Q115" s="76" t="s">
        <v>8056</v>
      </c>
      <c r="R115" s="76">
        <v>3</v>
      </c>
      <c r="S115" s="76">
        <v>0</v>
      </c>
      <c r="T115" s="76">
        <v>0</v>
      </c>
      <c r="U115" s="76">
        <v>0</v>
      </c>
      <c r="V115" s="76">
        <v>0</v>
      </c>
      <c r="W115" s="76"/>
      <c r="X115" s="76"/>
      <c r="Y115" s="76"/>
      <c r="Z115" s="76" t="s">
        <v>8181</v>
      </c>
      <c r="AA115" s="76"/>
      <c r="AB115" s="76"/>
      <c r="AC115" s="76"/>
      <c r="AD115" s="76"/>
      <c r="AE115" s="76" t="s">
        <v>287</v>
      </c>
      <c r="AF115" s="79" t="str">
        <f>HYPERLINK("https://twitter.com/yokoiran_hdez/status/1641550082129420289")</f>
        <v>https://twitter.com/yokoiran_hdez/status/1641550082129420289</v>
      </c>
      <c r="AG115" s="78">
        <v>45015.886712962965</v>
      </c>
      <c r="AH115" s="84">
        <v>45015</v>
      </c>
      <c r="AI115" s="80" t="s">
        <v>8258</v>
      </c>
      <c r="AJ115" s="76" t="s">
        <v>270</v>
      </c>
      <c r="AK115" s="76" t="s">
        <v>8272</v>
      </c>
      <c r="AL115" s="76" t="s">
        <v>8301</v>
      </c>
      <c r="AM115" s="76" t="b">
        <v>0</v>
      </c>
      <c r="AN115" s="76"/>
      <c r="AO115" s="76"/>
      <c r="AP115" s="76"/>
      <c r="AQ115" s="76"/>
      <c r="AR115" s="76"/>
      <c r="AS115" s="76"/>
      <c r="AT115" s="76"/>
      <c r="AU115" s="76"/>
      <c r="AV115" s="76"/>
      <c r="AW115" s="76"/>
      <c r="AX115" s="76"/>
      <c r="AY115" s="76"/>
      <c r="AZ115" s="76"/>
      <c r="BA115" s="76"/>
      <c r="BB115" s="76"/>
      <c r="BC115" s="76"/>
      <c r="BD115" s="79" t="str">
        <f>HYPERLINK("https://pbs.twimg.com/profile_images/1573148569128894465/o0tw70_X_normal.jpg")</f>
        <v>https://pbs.twimg.com/profile_images/1573148569128894465/o0tw70_X_normal.jpg</v>
      </c>
      <c r="BE115" s="80" t="s">
        <v>8424</v>
      </c>
      <c r="BF115" s="80" t="s">
        <v>8424</v>
      </c>
      <c r="BG115" s="76"/>
      <c r="BH115" s="80" t="s">
        <v>306</v>
      </c>
      <c r="BI115" s="80" t="s">
        <v>306</v>
      </c>
      <c r="BJ115" s="80" t="s">
        <v>8423</v>
      </c>
      <c r="BK115" s="80" t="s">
        <v>8423</v>
      </c>
      <c r="BL115" s="76">
        <v>64874883</v>
      </c>
      <c r="BM115" s="76"/>
      <c r="BN115" s="76"/>
      <c r="BO115" s="76"/>
      <c r="BP115" s="76"/>
      <c r="BQ115" s="76"/>
      <c r="BR115" s="76"/>
      <c r="BS115" s="76">
        <v>1</v>
      </c>
      <c r="BT115" s="75" t="str">
        <f>REPLACE(INDEX(GroupVertices[Group],MATCH(Edges[[#This Row],[Vertex 1]],GroupVertices[Vertex],0)),1,1,"")</f>
        <v>1</v>
      </c>
      <c r="BU115" s="75" t="str">
        <f>REPLACE(INDEX(GroupVertices[Group],MATCH(Edges[[#This Row],[Vertex 2]],GroupVertices[Vertex],0)),1,1,"")</f>
        <v>1</v>
      </c>
      <c r="BV115" s="45"/>
      <c r="BW115" s="46"/>
      <c r="BX115" s="45"/>
      <c r="BY115" s="46"/>
      <c r="BZ115" s="45"/>
      <c r="CA115" s="46"/>
      <c r="CB115" s="45"/>
      <c r="CC115" s="46"/>
      <c r="CD115" s="45"/>
    </row>
    <row r="116" spans="1:82" ht="15">
      <c r="A116" s="61" t="s">
        <v>8046</v>
      </c>
      <c r="B116" s="61" t="s">
        <v>8049</v>
      </c>
      <c r="C116" s="62" t="s">
        <v>8002</v>
      </c>
      <c r="D116" s="63">
        <v>3</v>
      </c>
      <c r="E116" s="64" t="s">
        <v>132</v>
      </c>
      <c r="F116" s="65">
        <v>35</v>
      </c>
      <c r="G116" s="62"/>
      <c r="H116" s="66"/>
      <c r="I116" s="67"/>
      <c r="J116" s="67"/>
      <c r="K116" s="31" t="s">
        <v>65</v>
      </c>
      <c r="L116" s="74">
        <v>116</v>
      </c>
      <c r="M116" s="74"/>
      <c r="N116" s="69"/>
      <c r="O116" s="76" t="s">
        <v>273</v>
      </c>
      <c r="P116" s="78">
        <v>45015.886712962965</v>
      </c>
      <c r="Q116" s="76" t="s">
        <v>8056</v>
      </c>
      <c r="R116" s="76">
        <v>3</v>
      </c>
      <c r="S116" s="76">
        <v>0</v>
      </c>
      <c r="T116" s="76">
        <v>0</v>
      </c>
      <c r="U116" s="76">
        <v>0</v>
      </c>
      <c r="V116" s="76">
        <v>0</v>
      </c>
      <c r="W116" s="76"/>
      <c r="X116" s="76"/>
      <c r="Y116" s="76"/>
      <c r="Z116" s="76" t="s">
        <v>8181</v>
      </c>
      <c r="AA116" s="76"/>
      <c r="AB116" s="76"/>
      <c r="AC116" s="76"/>
      <c r="AD116" s="76"/>
      <c r="AE116" s="76" t="s">
        <v>287</v>
      </c>
      <c r="AF116" s="79" t="str">
        <f>HYPERLINK("https://twitter.com/yokoiran_hdez/status/1641550082129420289")</f>
        <v>https://twitter.com/yokoiran_hdez/status/1641550082129420289</v>
      </c>
      <c r="AG116" s="78">
        <v>45015.886712962965</v>
      </c>
      <c r="AH116" s="84">
        <v>45015</v>
      </c>
      <c r="AI116" s="80" t="s">
        <v>8258</v>
      </c>
      <c r="AJ116" s="76" t="s">
        <v>270</v>
      </c>
      <c r="AK116" s="76" t="s">
        <v>8272</v>
      </c>
      <c r="AL116" s="76" t="s">
        <v>8301</v>
      </c>
      <c r="AM116" s="76" t="b">
        <v>0</v>
      </c>
      <c r="AN116" s="76"/>
      <c r="AO116" s="76"/>
      <c r="AP116" s="76"/>
      <c r="AQ116" s="76"/>
      <c r="AR116" s="76"/>
      <c r="AS116" s="76"/>
      <c r="AT116" s="76"/>
      <c r="AU116" s="76"/>
      <c r="AV116" s="76"/>
      <c r="AW116" s="76"/>
      <c r="AX116" s="76"/>
      <c r="AY116" s="76"/>
      <c r="AZ116" s="76"/>
      <c r="BA116" s="76"/>
      <c r="BB116" s="76"/>
      <c r="BC116" s="76"/>
      <c r="BD116" s="79" t="str">
        <f>HYPERLINK("https://pbs.twimg.com/profile_images/1573148569128894465/o0tw70_X_normal.jpg")</f>
        <v>https://pbs.twimg.com/profile_images/1573148569128894465/o0tw70_X_normal.jpg</v>
      </c>
      <c r="BE116" s="80" t="s">
        <v>8424</v>
      </c>
      <c r="BF116" s="80" t="s">
        <v>8424</v>
      </c>
      <c r="BG116" s="76"/>
      <c r="BH116" s="80" t="s">
        <v>306</v>
      </c>
      <c r="BI116" s="80" t="s">
        <v>306</v>
      </c>
      <c r="BJ116" s="80" t="s">
        <v>8423</v>
      </c>
      <c r="BK116" s="80" t="s">
        <v>8423</v>
      </c>
      <c r="BL116" s="76">
        <v>64874883</v>
      </c>
      <c r="BM116" s="76"/>
      <c r="BN116" s="76"/>
      <c r="BO116" s="76"/>
      <c r="BP116" s="76"/>
      <c r="BQ116" s="76"/>
      <c r="BR116" s="76"/>
      <c r="BS116" s="76">
        <v>1</v>
      </c>
      <c r="BT116" s="75" t="str">
        <f>REPLACE(INDEX(GroupVertices[Group],MATCH(Edges[[#This Row],[Vertex 1]],GroupVertices[Vertex],0)),1,1,"")</f>
        <v>1</v>
      </c>
      <c r="BU116" s="75" t="str">
        <f>REPLACE(INDEX(GroupVertices[Group],MATCH(Edges[[#This Row],[Vertex 2]],GroupVertices[Vertex],0)),1,1,"")</f>
        <v>1</v>
      </c>
      <c r="BV116" s="45">
        <v>0</v>
      </c>
      <c r="BW116" s="46">
        <v>0</v>
      </c>
      <c r="BX116" s="45">
        <v>0</v>
      </c>
      <c r="BY116" s="46">
        <v>0</v>
      </c>
      <c r="BZ116" s="45">
        <v>0</v>
      </c>
      <c r="CA116" s="46">
        <v>0</v>
      </c>
      <c r="CB116" s="45">
        <v>10</v>
      </c>
      <c r="CC116" s="46">
        <v>50</v>
      </c>
      <c r="CD116" s="45">
        <v>20</v>
      </c>
    </row>
    <row r="117" spans="1:82" ht="15">
      <c r="A117" s="61" t="s">
        <v>8011</v>
      </c>
      <c r="B117" s="61" t="s">
        <v>8049</v>
      </c>
      <c r="C117" s="62" t="s">
        <v>8002</v>
      </c>
      <c r="D117" s="63">
        <v>3</v>
      </c>
      <c r="E117" s="64" t="s">
        <v>132</v>
      </c>
      <c r="F117" s="65">
        <v>35</v>
      </c>
      <c r="G117" s="62"/>
      <c r="H117" s="66"/>
      <c r="I117" s="67"/>
      <c r="J117" s="67"/>
      <c r="K117" s="31" t="s">
        <v>65</v>
      </c>
      <c r="L117" s="74">
        <v>117</v>
      </c>
      <c r="M117" s="74"/>
      <c r="N117" s="69"/>
      <c r="O117" s="76" t="s">
        <v>272</v>
      </c>
      <c r="P117" s="78">
        <v>45021.7491087963</v>
      </c>
      <c r="Q117" s="76" t="s">
        <v>8058</v>
      </c>
      <c r="R117" s="76">
        <v>1</v>
      </c>
      <c r="S117" s="76">
        <v>3</v>
      </c>
      <c r="T117" s="76">
        <v>0</v>
      </c>
      <c r="U117" s="76">
        <v>0</v>
      </c>
      <c r="V117" s="76">
        <v>92</v>
      </c>
      <c r="W117" s="76"/>
      <c r="X117" s="79" t="str">
        <f>HYPERLINK("https://latrucker.com.mx/5-razones-para-asistir-a-the-logistics-world-2023/")</f>
        <v>https://latrucker.com.mx/5-razones-para-asistir-a-the-logistics-world-2023/</v>
      </c>
      <c r="Y117" s="76" t="s">
        <v>8174</v>
      </c>
      <c r="Z117" s="76" t="s">
        <v>8183</v>
      </c>
      <c r="AA117" s="76"/>
      <c r="AB117" s="76"/>
      <c r="AC117" s="76"/>
      <c r="AD117" s="76"/>
      <c r="AE117" s="76" t="s">
        <v>287</v>
      </c>
      <c r="AF117" s="79" t="str">
        <f>HYPERLINK("https://twitter.com/trucker_la/status/1643674543133962240")</f>
        <v>https://twitter.com/trucker_la/status/1643674543133962240</v>
      </c>
      <c r="AG117" s="78">
        <v>45021.7491087963</v>
      </c>
      <c r="AH117" s="84">
        <v>45021</v>
      </c>
      <c r="AI117" s="80" t="s">
        <v>8200</v>
      </c>
      <c r="AJ117" s="76" t="s">
        <v>270</v>
      </c>
      <c r="AK117" s="76"/>
      <c r="AL117" s="76" t="s">
        <v>8301</v>
      </c>
      <c r="AM117" s="76" t="b">
        <v>0</v>
      </c>
      <c r="AN117" s="76"/>
      <c r="AO117" s="76"/>
      <c r="AP117" s="76"/>
      <c r="AQ117" s="76"/>
      <c r="AR117" s="76"/>
      <c r="AS117" s="76"/>
      <c r="AT117" s="76"/>
      <c r="AU117" s="76"/>
      <c r="AV117" s="76"/>
      <c r="AW117" s="76"/>
      <c r="AX117" s="76"/>
      <c r="AY117" s="76"/>
      <c r="AZ117" s="76"/>
      <c r="BA117" s="76"/>
      <c r="BB117" s="76"/>
      <c r="BC117" s="76"/>
      <c r="BD117" s="79" t="str">
        <f>HYPERLINK("https://pbs.twimg.com/profile_images/1610309729854656513/Uo8YUsP8_normal.jpg")</f>
        <v>https://pbs.twimg.com/profile_images/1610309729854656513/Uo8YUsP8_normal.jpg</v>
      </c>
      <c r="BE117" s="80" t="s">
        <v>8360</v>
      </c>
      <c r="BF117" s="80" t="s">
        <v>8360</v>
      </c>
      <c r="BG117" s="76"/>
      <c r="BH117" s="80" t="s">
        <v>306</v>
      </c>
      <c r="BI117" s="80" t="s">
        <v>306</v>
      </c>
      <c r="BJ117" s="80" t="s">
        <v>306</v>
      </c>
      <c r="BK117" s="80" t="s">
        <v>8360</v>
      </c>
      <c r="BL117" s="80" t="s">
        <v>8441</v>
      </c>
      <c r="BM117" s="76"/>
      <c r="BN117" s="76"/>
      <c r="BO117" s="76"/>
      <c r="BP117" s="76"/>
      <c r="BQ117" s="76"/>
      <c r="BR117" s="76"/>
      <c r="BS117" s="76">
        <v>1</v>
      </c>
      <c r="BT117" s="75" t="str">
        <f>REPLACE(INDEX(GroupVertices[Group],MATCH(Edges[[#This Row],[Vertex 1]],GroupVertices[Vertex],0)),1,1,"")</f>
        <v>3</v>
      </c>
      <c r="BU117" s="75" t="str">
        <f>REPLACE(INDEX(GroupVertices[Group],MATCH(Edges[[#This Row],[Vertex 2]],GroupVertices[Vertex],0)),1,1,"")</f>
        <v>1</v>
      </c>
      <c r="BV117" s="45"/>
      <c r="BW117" s="46"/>
      <c r="BX117" s="45"/>
      <c r="BY117" s="46"/>
      <c r="BZ117" s="45"/>
      <c r="CA117" s="46"/>
      <c r="CB117" s="45"/>
      <c r="CC117" s="46"/>
      <c r="CD117" s="45"/>
    </row>
    <row r="118" spans="1:82" ht="15">
      <c r="A118" s="61" t="s">
        <v>8047</v>
      </c>
      <c r="B118" s="61" t="s">
        <v>8011</v>
      </c>
      <c r="C118" s="62" t="s">
        <v>8002</v>
      </c>
      <c r="D118" s="63">
        <v>3</v>
      </c>
      <c r="E118" s="64" t="s">
        <v>132</v>
      </c>
      <c r="F118" s="65">
        <v>35</v>
      </c>
      <c r="G118" s="62"/>
      <c r="H118" s="66"/>
      <c r="I118" s="67"/>
      <c r="J118" s="67"/>
      <c r="K118" s="31" t="s">
        <v>65</v>
      </c>
      <c r="L118" s="74">
        <v>118</v>
      </c>
      <c r="M118" s="74"/>
      <c r="N118" s="69"/>
      <c r="O118" s="76" t="s">
        <v>273</v>
      </c>
      <c r="P118" s="78">
        <v>45022.116631944446</v>
      </c>
      <c r="Q118" s="76" t="s">
        <v>8109</v>
      </c>
      <c r="R118" s="76">
        <v>1</v>
      </c>
      <c r="S118" s="76">
        <v>0</v>
      </c>
      <c r="T118" s="76">
        <v>0</v>
      </c>
      <c r="U118" s="76">
        <v>0</v>
      </c>
      <c r="V118" s="76">
        <v>0</v>
      </c>
      <c r="W118" s="76"/>
      <c r="X118" s="76"/>
      <c r="Y118" s="76"/>
      <c r="Z118" s="76" t="s">
        <v>8011</v>
      </c>
      <c r="AA118" s="76"/>
      <c r="AB118" s="76"/>
      <c r="AC118" s="76"/>
      <c r="AD118" s="76"/>
      <c r="AE118" s="76" t="s">
        <v>287</v>
      </c>
      <c r="AF118" s="79" t="str">
        <f>HYPERLINK("https://twitter.com/lizbeth_1011/status/1643807727410466824")</f>
        <v>https://twitter.com/lizbeth_1011/status/1643807727410466824</v>
      </c>
      <c r="AG118" s="78">
        <v>45022.116631944446</v>
      </c>
      <c r="AH118" s="84">
        <v>45022</v>
      </c>
      <c r="AI118" s="80" t="s">
        <v>8259</v>
      </c>
      <c r="AJ118" s="76" t="s">
        <v>270</v>
      </c>
      <c r="AK118" s="76" t="s">
        <v>8292</v>
      </c>
      <c r="AL118" s="76" t="s">
        <v>8301</v>
      </c>
      <c r="AM118" s="76" t="b">
        <v>0</v>
      </c>
      <c r="AN118" s="76"/>
      <c r="AO118" s="76"/>
      <c r="AP118" s="76"/>
      <c r="AQ118" s="76"/>
      <c r="AR118" s="76"/>
      <c r="AS118" s="76"/>
      <c r="AT118" s="76"/>
      <c r="AU118" s="76"/>
      <c r="AV118" s="76"/>
      <c r="AW118" s="76"/>
      <c r="AX118" s="76"/>
      <c r="AY118" s="76"/>
      <c r="AZ118" s="76"/>
      <c r="BA118" s="76"/>
      <c r="BB118" s="76"/>
      <c r="BC118" s="76"/>
      <c r="BD118" s="79" t="str">
        <f>HYPERLINK("https://pbs.twimg.com/profile_images/1350533186808328197/2Mw0H-3R_normal.jpg")</f>
        <v>https://pbs.twimg.com/profile_images/1350533186808328197/2Mw0H-3R_normal.jpg</v>
      </c>
      <c r="BE118" s="80" t="s">
        <v>8425</v>
      </c>
      <c r="BF118" s="80" t="s">
        <v>8425</v>
      </c>
      <c r="BG118" s="76"/>
      <c r="BH118" s="80" t="s">
        <v>306</v>
      </c>
      <c r="BI118" s="80" t="s">
        <v>306</v>
      </c>
      <c r="BJ118" s="80" t="s">
        <v>8360</v>
      </c>
      <c r="BK118" s="80" t="s">
        <v>8360</v>
      </c>
      <c r="BL118" s="76">
        <v>312989396</v>
      </c>
      <c r="BM118" s="76"/>
      <c r="BN118" s="76"/>
      <c r="BO118" s="76"/>
      <c r="BP118" s="76"/>
      <c r="BQ118" s="76"/>
      <c r="BR118" s="76"/>
      <c r="BS118" s="76">
        <v>1</v>
      </c>
      <c r="BT118" s="75" t="str">
        <f>REPLACE(INDEX(GroupVertices[Group],MATCH(Edges[[#This Row],[Vertex 1]],GroupVertices[Vertex],0)),1,1,"")</f>
        <v>3</v>
      </c>
      <c r="BU118" s="75" t="str">
        <f>REPLACE(INDEX(GroupVertices[Group],MATCH(Edges[[#This Row],[Vertex 2]],GroupVertices[Vertex],0)),1,1,"")</f>
        <v>3</v>
      </c>
      <c r="BV118" s="45"/>
      <c r="BW118" s="46"/>
      <c r="BX118" s="45"/>
      <c r="BY118" s="46"/>
      <c r="BZ118" s="45"/>
      <c r="CA118" s="46"/>
      <c r="CB118" s="45"/>
      <c r="CC118" s="46"/>
      <c r="CD118" s="45"/>
    </row>
    <row r="119" spans="1:82" ht="15">
      <c r="A119" s="61" t="s">
        <v>8047</v>
      </c>
      <c r="B119" s="61" t="s">
        <v>8011</v>
      </c>
      <c r="C119" s="62" t="s">
        <v>8002</v>
      </c>
      <c r="D119" s="63">
        <v>3</v>
      </c>
      <c r="E119" s="64" t="s">
        <v>132</v>
      </c>
      <c r="F119" s="65">
        <v>35</v>
      </c>
      <c r="G119" s="62"/>
      <c r="H119" s="66"/>
      <c r="I119" s="67"/>
      <c r="J119" s="67"/>
      <c r="K119" s="31" t="s">
        <v>65</v>
      </c>
      <c r="L119" s="74">
        <v>119</v>
      </c>
      <c r="M119" s="74"/>
      <c r="N119" s="69"/>
      <c r="O119" s="76" t="s">
        <v>271</v>
      </c>
      <c r="P119" s="78">
        <v>45022.116631944446</v>
      </c>
      <c r="Q119" s="76" t="s">
        <v>8109</v>
      </c>
      <c r="R119" s="76">
        <v>1</v>
      </c>
      <c r="S119" s="76">
        <v>0</v>
      </c>
      <c r="T119" s="76">
        <v>0</v>
      </c>
      <c r="U119" s="76">
        <v>0</v>
      </c>
      <c r="V119" s="76">
        <v>0</v>
      </c>
      <c r="W119" s="76"/>
      <c r="X119" s="76"/>
      <c r="Y119" s="76"/>
      <c r="Z119" s="76" t="s">
        <v>8011</v>
      </c>
      <c r="AA119" s="76"/>
      <c r="AB119" s="76"/>
      <c r="AC119" s="76"/>
      <c r="AD119" s="76"/>
      <c r="AE119" s="76" t="s">
        <v>287</v>
      </c>
      <c r="AF119" s="79" t="str">
        <f>HYPERLINK("https://twitter.com/lizbeth_1011/status/1643807727410466824")</f>
        <v>https://twitter.com/lizbeth_1011/status/1643807727410466824</v>
      </c>
      <c r="AG119" s="78">
        <v>45022.116631944446</v>
      </c>
      <c r="AH119" s="84">
        <v>45022</v>
      </c>
      <c r="AI119" s="80" t="s">
        <v>8259</v>
      </c>
      <c r="AJ119" s="76" t="s">
        <v>270</v>
      </c>
      <c r="AK119" s="76" t="s">
        <v>8292</v>
      </c>
      <c r="AL119" s="76" t="s">
        <v>8301</v>
      </c>
      <c r="AM119" s="76" t="b">
        <v>0</v>
      </c>
      <c r="AN119" s="76"/>
      <c r="AO119" s="76"/>
      <c r="AP119" s="76"/>
      <c r="AQ119" s="76"/>
      <c r="AR119" s="76"/>
      <c r="AS119" s="76"/>
      <c r="AT119" s="76"/>
      <c r="AU119" s="76"/>
      <c r="AV119" s="76"/>
      <c r="AW119" s="76"/>
      <c r="AX119" s="76"/>
      <c r="AY119" s="76"/>
      <c r="AZ119" s="76"/>
      <c r="BA119" s="76"/>
      <c r="BB119" s="76"/>
      <c r="BC119" s="76"/>
      <c r="BD119" s="79" t="str">
        <f>HYPERLINK("https://pbs.twimg.com/profile_images/1350533186808328197/2Mw0H-3R_normal.jpg")</f>
        <v>https://pbs.twimg.com/profile_images/1350533186808328197/2Mw0H-3R_normal.jpg</v>
      </c>
      <c r="BE119" s="80" t="s">
        <v>8425</v>
      </c>
      <c r="BF119" s="80" t="s">
        <v>8425</v>
      </c>
      <c r="BG119" s="76"/>
      <c r="BH119" s="80" t="s">
        <v>306</v>
      </c>
      <c r="BI119" s="80" t="s">
        <v>306</v>
      </c>
      <c r="BJ119" s="80" t="s">
        <v>8360</v>
      </c>
      <c r="BK119" s="80" t="s">
        <v>8360</v>
      </c>
      <c r="BL119" s="76">
        <v>312989396</v>
      </c>
      <c r="BM119" s="76"/>
      <c r="BN119" s="76"/>
      <c r="BO119" s="76"/>
      <c r="BP119" s="76"/>
      <c r="BQ119" s="76"/>
      <c r="BR119" s="76"/>
      <c r="BS119" s="76">
        <v>1</v>
      </c>
      <c r="BT119" s="75" t="str">
        <f>REPLACE(INDEX(GroupVertices[Group],MATCH(Edges[[#This Row],[Vertex 1]],GroupVertices[Vertex],0)),1,1,"")</f>
        <v>3</v>
      </c>
      <c r="BU119" s="75" t="str">
        <f>REPLACE(INDEX(GroupVertices[Group],MATCH(Edges[[#This Row],[Vertex 2]],GroupVertices[Vertex],0)),1,1,"")</f>
        <v>3</v>
      </c>
      <c r="BV119" s="45">
        <v>0</v>
      </c>
      <c r="BW119" s="46">
        <v>0</v>
      </c>
      <c r="BX119" s="45">
        <v>0</v>
      </c>
      <c r="BY119" s="46">
        <v>0</v>
      </c>
      <c r="BZ119" s="45">
        <v>0</v>
      </c>
      <c r="CA119" s="46">
        <v>0</v>
      </c>
      <c r="CB119" s="45">
        <v>12</v>
      </c>
      <c r="CC119" s="46">
        <v>54.54545454545455</v>
      </c>
      <c r="CD119" s="45">
        <v>22</v>
      </c>
    </row>
    <row r="120" spans="1:82" ht="15">
      <c r="A120" s="61" t="s">
        <v>8048</v>
      </c>
      <c r="B120" s="61" t="s">
        <v>8049</v>
      </c>
      <c r="C120" s="62" t="s">
        <v>8002</v>
      </c>
      <c r="D120" s="63">
        <v>3</v>
      </c>
      <c r="E120" s="64" t="s">
        <v>132</v>
      </c>
      <c r="F120" s="65">
        <v>35</v>
      </c>
      <c r="G120" s="62"/>
      <c r="H120" s="66"/>
      <c r="I120" s="67"/>
      <c r="J120" s="67"/>
      <c r="K120" s="31" t="s">
        <v>65</v>
      </c>
      <c r="L120" s="74">
        <v>120</v>
      </c>
      <c r="M120" s="74"/>
      <c r="N120" s="69"/>
      <c r="O120" s="76" t="s">
        <v>272</v>
      </c>
      <c r="P120" s="78">
        <v>45021.88459490741</v>
      </c>
      <c r="Q120" s="76" t="s">
        <v>8110</v>
      </c>
      <c r="R120" s="76">
        <v>2</v>
      </c>
      <c r="S120" s="76">
        <v>7</v>
      </c>
      <c r="T120" s="76">
        <v>0</v>
      </c>
      <c r="U120" s="76">
        <v>0</v>
      </c>
      <c r="V120" s="76">
        <v>203</v>
      </c>
      <c r="W120" s="76"/>
      <c r="X120" s="76" t="s">
        <v>8164</v>
      </c>
      <c r="Y120" s="76" t="s">
        <v>8173</v>
      </c>
      <c r="Z120" s="76" t="s">
        <v>8049</v>
      </c>
      <c r="AA120" s="76"/>
      <c r="AB120" s="79" t="str">
        <f>HYPERLINK("https://pbs.twimg.com/media/Fs-t4lvX0AARnTc.jpg")</f>
        <v>https://pbs.twimg.com/media/Fs-t4lvX0AARnTc.jpg</v>
      </c>
      <c r="AC120" s="76" t="s">
        <v>281</v>
      </c>
      <c r="AD120" s="76"/>
      <c r="AE120" s="76" t="s">
        <v>287</v>
      </c>
      <c r="AF120" s="79" t="str">
        <f>HYPERLINK("https://twitter.com/infotransportes/status/1643723639861432321")</f>
        <v>https://twitter.com/infotransportes/status/1643723639861432321</v>
      </c>
      <c r="AG120" s="78">
        <v>45021.88459490741</v>
      </c>
      <c r="AH120" s="84">
        <v>45021</v>
      </c>
      <c r="AI120" s="80" t="s">
        <v>8260</v>
      </c>
      <c r="AJ120" s="76" t="s">
        <v>270</v>
      </c>
      <c r="AK120" s="76"/>
      <c r="AL120" s="76" t="s">
        <v>8301</v>
      </c>
      <c r="AM120" s="76" t="b">
        <v>0</v>
      </c>
      <c r="AN120" s="76"/>
      <c r="AO120" s="76"/>
      <c r="AP120" s="76"/>
      <c r="AQ120" s="76"/>
      <c r="AR120" s="76"/>
      <c r="AS120" s="76"/>
      <c r="AT120" s="76"/>
      <c r="AU120" s="76"/>
      <c r="AV120" s="76"/>
      <c r="AW120" s="76" t="s">
        <v>8346</v>
      </c>
      <c r="AX120" s="76"/>
      <c r="AY120" s="76">
        <v>627</v>
      </c>
      <c r="AZ120" s="76">
        <v>1200</v>
      </c>
      <c r="BA120" s="76"/>
      <c r="BB120" s="76"/>
      <c r="BC120" s="76"/>
      <c r="BD120" s="79" t="str">
        <f>HYPERLINK("https://pbs.twimg.com/media/Fs-t4lvX0AARnTc.jpg")</f>
        <v>https://pbs.twimg.com/media/Fs-t4lvX0AARnTc.jpg</v>
      </c>
      <c r="BE120" s="80" t="s">
        <v>8426</v>
      </c>
      <c r="BF120" s="80" t="s">
        <v>8426</v>
      </c>
      <c r="BG120" s="76"/>
      <c r="BH120" s="80" t="s">
        <v>306</v>
      </c>
      <c r="BI120" s="80" t="s">
        <v>306</v>
      </c>
      <c r="BJ120" s="80" t="s">
        <v>306</v>
      </c>
      <c r="BK120" s="80" t="s">
        <v>8426</v>
      </c>
      <c r="BL120" s="76">
        <v>90751316</v>
      </c>
      <c r="BM120" s="76"/>
      <c r="BN120" s="76"/>
      <c r="BO120" s="76"/>
      <c r="BP120" s="76"/>
      <c r="BQ120" s="76"/>
      <c r="BR120" s="76"/>
      <c r="BS120" s="76">
        <v>1</v>
      </c>
      <c r="BT120" s="75" t="str">
        <f>REPLACE(INDEX(GroupVertices[Group],MATCH(Edges[[#This Row],[Vertex 1]],GroupVertices[Vertex],0)),1,1,"")</f>
        <v>2</v>
      </c>
      <c r="BU120" s="75" t="str">
        <f>REPLACE(INDEX(GroupVertices[Group],MATCH(Edges[[#This Row],[Vertex 2]],GroupVertices[Vertex],0)),1,1,"")</f>
        <v>1</v>
      </c>
      <c r="BV120" s="45">
        <v>0</v>
      </c>
      <c r="BW120" s="46">
        <v>0</v>
      </c>
      <c r="BX120" s="45">
        <v>0</v>
      </c>
      <c r="BY120" s="46">
        <v>0</v>
      </c>
      <c r="BZ120" s="45">
        <v>0</v>
      </c>
      <c r="CA120" s="46">
        <v>0</v>
      </c>
      <c r="CB120" s="45">
        <v>13</v>
      </c>
      <c r="CC120" s="46">
        <v>52</v>
      </c>
      <c r="CD120" s="45">
        <v>25</v>
      </c>
    </row>
    <row r="121" spans="1:82" ht="15">
      <c r="A121" s="61" t="s">
        <v>8049</v>
      </c>
      <c r="B121" s="61" t="s">
        <v>8049</v>
      </c>
      <c r="C121" s="62" t="s">
        <v>8004</v>
      </c>
      <c r="D121" s="63">
        <v>10</v>
      </c>
      <c r="E121" s="64" t="s">
        <v>136</v>
      </c>
      <c r="F121" s="65">
        <v>12</v>
      </c>
      <c r="G121" s="62"/>
      <c r="H121" s="66"/>
      <c r="I121" s="67"/>
      <c r="J121" s="67"/>
      <c r="K121" s="31" t="s">
        <v>65</v>
      </c>
      <c r="L121" s="74">
        <v>121</v>
      </c>
      <c r="M121" s="74"/>
      <c r="N121" s="69"/>
      <c r="O121" s="76" t="s">
        <v>212</v>
      </c>
      <c r="P121" s="78">
        <v>45020.87024305556</v>
      </c>
      <c r="Q121" s="76" t="s">
        <v>8111</v>
      </c>
      <c r="R121" s="76">
        <v>1</v>
      </c>
      <c r="S121" s="76">
        <v>2</v>
      </c>
      <c r="T121" s="76">
        <v>0</v>
      </c>
      <c r="U121" s="76">
        <v>0</v>
      </c>
      <c r="V121" s="76">
        <v>90</v>
      </c>
      <c r="W121" s="76"/>
      <c r="X121" s="76" t="s">
        <v>8165</v>
      </c>
      <c r="Y121" s="76" t="s">
        <v>8173</v>
      </c>
      <c r="Z121" s="76"/>
      <c r="AA121" s="76"/>
      <c r="AB121" s="76"/>
      <c r="AC121" s="76"/>
      <c r="AD121" s="76"/>
      <c r="AE121" s="76" t="s">
        <v>287</v>
      </c>
      <c r="AF121" s="79" t="str">
        <f>HYPERLINK("https://twitter.com/thelogisticswd/status/1643356052346249216")</f>
        <v>https://twitter.com/thelogisticswd/status/1643356052346249216</v>
      </c>
      <c r="AG121" s="78">
        <v>45020.87024305556</v>
      </c>
      <c r="AH121" s="84">
        <v>45020</v>
      </c>
      <c r="AI121" s="80" t="s">
        <v>8261</v>
      </c>
      <c r="AJ121" s="76" t="s">
        <v>270</v>
      </c>
      <c r="AK121" s="76" t="s">
        <v>8293</v>
      </c>
      <c r="AL121" s="76"/>
      <c r="AM121" s="76" t="b">
        <v>0</v>
      </c>
      <c r="AN121" s="76"/>
      <c r="AO121" s="76"/>
      <c r="AP121" s="76"/>
      <c r="AQ121" s="76"/>
      <c r="AR121" s="76"/>
      <c r="AS121" s="76"/>
      <c r="AT121" s="76"/>
      <c r="AU121" s="76"/>
      <c r="AV121" s="76"/>
      <c r="AW121" s="76"/>
      <c r="AX121" s="76"/>
      <c r="AY121" s="76"/>
      <c r="AZ121" s="76"/>
      <c r="BA121" s="76"/>
      <c r="BB121" s="76"/>
      <c r="BC121" s="76"/>
      <c r="BD121" s="79" t="str">
        <f>HYPERLINK("https://pbs.twimg.com/profile_images/1295699234025549825/luYEu_Bl_normal.jpg")</f>
        <v>https://pbs.twimg.com/profile_images/1295699234025549825/luYEu_Bl_normal.jpg</v>
      </c>
      <c r="BE121" s="80" t="s">
        <v>8427</v>
      </c>
      <c r="BF121" s="80" t="s">
        <v>8427</v>
      </c>
      <c r="BG121" s="76"/>
      <c r="BH121" s="80" t="s">
        <v>306</v>
      </c>
      <c r="BI121" s="80" t="s">
        <v>306</v>
      </c>
      <c r="BJ121" s="80" t="s">
        <v>306</v>
      </c>
      <c r="BK121" s="80" t="s">
        <v>8427</v>
      </c>
      <c r="BL121" s="76">
        <v>65728582</v>
      </c>
      <c r="BM121" s="76"/>
      <c r="BN121" s="76"/>
      <c r="BO121" s="76"/>
      <c r="BP121" s="76"/>
      <c r="BQ121" s="76"/>
      <c r="BR121" s="76"/>
      <c r="BS121" s="76">
        <v>7</v>
      </c>
      <c r="BT121" s="75" t="str">
        <f>REPLACE(INDEX(GroupVertices[Group],MATCH(Edges[[#This Row],[Vertex 1]],GroupVertices[Vertex],0)),1,1,"")</f>
        <v>1</v>
      </c>
      <c r="BU121" s="75" t="str">
        <f>REPLACE(INDEX(GroupVertices[Group],MATCH(Edges[[#This Row],[Vertex 2]],GroupVertices[Vertex],0)),1,1,"")</f>
        <v>1</v>
      </c>
      <c r="BV121" s="45">
        <v>0</v>
      </c>
      <c r="BW121" s="46">
        <v>0</v>
      </c>
      <c r="BX121" s="45">
        <v>0</v>
      </c>
      <c r="BY121" s="46">
        <v>0</v>
      </c>
      <c r="BZ121" s="45">
        <v>0</v>
      </c>
      <c r="CA121" s="46">
        <v>0</v>
      </c>
      <c r="CB121" s="45">
        <v>25</v>
      </c>
      <c r="CC121" s="46">
        <v>58.13953488372093</v>
      </c>
      <c r="CD121" s="45">
        <v>43</v>
      </c>
    </row>
    <row r="122" spans="1:82" ht="15">
      <c r="A122" s="61" t="s">
        <v>8049</v>
      </c>
      <c r="B122" s="61" t="s">
        <v>8049</v>
      </c>
      <c r="C122" s="62" t="s">
        <v>8004</v>
      </c>
      <c r="D122" s="63">
        <v>10</v>
      </c>
      <c r="E122" s="64" t="s">
        <v>136</v>
      </c>
      <c r="F122" s="65">
        <v>12</v>
      </c>
      <c r="G122" s="62"/>
      <c r="H122" s="66"/>
      <c r="I122" s="67"/>
      <c r="J122" s="67"/>
      <c r="K122" s="31" t="s">
        <v>65</v>
      </c>
      <c r="L122" s="74">
        <v>122</v>
      </c>
      <c r="M122" s="74"/>
      <c r="N122" s="69"/>
      <c r="O122" s="76" t="s">
        <v>212</v>
      </c>
      <c r="P122" s="78">
        <v>45015.84211805555</v>
      </c>
      <c r="Q122" s="76" t="s">
        <v>8112</v>
      </c>
      <c r="R122" s="76">
        <v>0</v>
      </c>
      <c r="S122" s="76">
        <v>1</v>
      </c>
      <c r="T122" s="76">
        <v>1</v>
      </c>
      <c r="U122" s="76">
        <v>0</v>
      </c>
      <c r="V122" s="76">
        <v>148</v>
      </c>
      <c r="W122" s="80" t="s">
        <v>8126</v>
      </c>
      <c r="X122" s="76" t="s">
        <v>8166</v>
      </c>
      <c r="Y122" s="76" t="s">
        <v>8173</v>
      </c>
      <c r="Z122" s="76"/>
      <c r="AA122" s="76"/>
      <c r="AB122" s="79" t="str">
        <f>HYPERLINK("https://pbs.twimg.com/media/FsfmZKhX0AAnoHW.jpg")</f>
        <v>https://pbs.twimg.com/media/FsfmZKhX0AAnoHW.jpg</v>
      </c>
      <c r="AC122" s="76" t="s">
        <v>281</v>
      </c>
      <c r="AD122" s="76"/>
      <c r="AE122" s="76" t="s">
        <v>287</v>
      </c>
      <c r="AF122" s="79" t="str">
        <f>HYPERLINK("https://twitter.com/thelogisticswd/status/1641533922268815378")</f>
        <v>https://twitter.com/thelogisticswd/status/1641533922268815378</v>
      </c>
      <c r="AG122" s="78">
        <v>45015.84211805555</v>
      </c>
      <c r="AH122" s="84">
        <v>45015</v>
      </c>
      <c r="AI122" s="80" t="s">
        <v>8262</v>
      </c>
      <c r="AJ122" s="76" t="s">
        <v>270</v>
      </c>
      <c r="AK122" s="76" t="s">
        <v>8294</v>
      </c>
      <c r="AL122" s="76" t="s">
        <v>8301</v>
      </c>
      <c r="AM122" s="76" t="b">
        <v>0</v>
      </c>
      <c r="AN122" s="76"/>
      <c r="AO122" s="76"/>
      <c r="AP122" s="76"/>
      <c r="AQ122" s="76"/>
      <c r="AR122" s="76"/>
      <c r="AS122" s="76"/>
      <c r="AT122" s="76"/>
      <c r="AU122" s="76"/>
      <c r="AV122" s="76"/>
      <c r="AW122" s="76" t="s">
        <v>8347</v>
      </c>
      <c r="AX122" s="76"/>
      <c r="AY122" s="76">
        <v>627</v>
      </c>
      <c r="AZ122" s="76">
        <v>1200</v>
      </c>
      <c r="BA122" s="76"/>
      <c r="BB122" s="76"/>
      <c r="BC122" s="76"/>
      <c r="BD122" s="79" t="str">
        <f>HYPERLINK("https://pbs.twimg.com/media/FsfmZKhX0AAnoHW.jpg")</f>
        <v>https://pbs.twimg.com/media/FsfmZKhX0AAnoHW.jpg</v>
      </c>
      <c r="BE122" s="80" t="s">
        <v>8428</v>
      </c>
      <c r="BF122" s="80" t="s">
        <v>8428</v>
      </c>
      <c r="BG122" s="76"/>
      <c r="BH122" s="80" t="s">
        <v>306</v>
      </c>
      <c r="BI122" s="80" t="s">
        <v>306</v>
      </c>
      <c r="BJ122" s="80" t="s">
        <v>306</v>
      </c>
      <c r="BK122" s="80" t="s">
        <v>8428</v>
      </c>
      <c r="BL122" s="76">
        <v>65728582</v>
      </c>
      <c r="BM122" s="76"/>
      <c r="BN122" s="76"/>
      <c r="BO122" s="76"/>
      <c r="BP122" s="76"/>
      <c r="BQ122" s="76"/>
      <c r="BR122" s="76"/>
      <c r="BS122" s="76">
        <v>7</v>
      </c>
      <c r="BT122" s="75" t="str">
        <f>REPLACE(INDEX(GroupVertices[Group],MATCH(Edges[[#This Row],[Vertex 1]],GroupVertices[Vertex],0)),1,1,"")</f>
        <v>1</v>
      </c>
      <c r="BU122" s="75" t="str">
        <f>REPLACE(INDEX(GroupVertices[Group],MATCH(Edges[[#This Row],[Vertex 2]],GroupVertices[Vertex],0)),1,1,"")</f>
        <v>1</v>
      </c>
      <c r="BV122" s="45">
        <v>0</v>
      </c>
      <c r="BW122" s="46">
        <v>0</v>
      </c>
      <c r="BX122" s="45">
        <v>0</v>
      </c>
      <c r="BY122" s="46">
        <v>0</v>
      </c>
      <c r="BZ122" s="45">
        <v>0</v>
      </c>
      <c r="CA122" s="46">
        <v>0</v>
      </c>
      <c r="CB122" s="45">
        <v>20</v>
      </c>
      <c r="CC122" s="46">
        <v>57.142857142857146</v>
      </c>
      <c r="CD122" s="45">
        <v>35</v>
      </c>
    </row>
    <row r="123" spans="1:82" ht="15">
      <c r="A123" s="61" t="s">
        <v>8049</v>
      </c>
      <c r="B123" s="61" t="s">
        <v>8049</v>
      </c>
      <c r="C123" s="62" t="s">
        <v>8004</v>
      </c>
      <c r="D123" s="63">
        <v>10</v>
      </c>
      <c r="E123" s="64" t="s">
        <v>136</v>
      </c>
      <c r="F123" s="65">
        <v>12</v>
      </c>
      <c r="G123" s="62"/>
      <c r="H123" s="66"/>
      <c r="I123" s="67"/>
      <c r="J123" s="67"/>
      <c r="K123" s="31" t="s">
        <v>65</v>
      </c>
      <c r="L123" s="74">
        <v>123</v>
      </c>
      <c r="M123" s="74"/>
      <c r="N123" s="69"/>
      <c r="O123" s="76" t="s">
        <v>212</v>
      </c>
      <c r="P123" s="78">
        <v>45015.77395833333</v>
      </c>
      <c r="Q123" s="76" t="s">
        <v>8113</v>
      </c>
      <c r="R123" s="76">
        <v>0</v>
      </c>
      <c r="S123" s="76">
        <v>0</v>
      </c>
      <c r="T123" s="76">
        <v>0</v>
      </c>
      <c r="U123" s="76">
        <v>0</v>
      </c>
      <c r="V123" s="76">
        <v>43</v>
      </c>
      <c r="W123" s="80" t="s">
        <v>8131</v>
      </c>
      <c r="X123" s="76" t="s">
        <v>8167</v>
      </c>
      <c r="Y123" s="76" t="s">
        <v>8173</v>
      </c>
      <c r="Z123" s="76"/>
      <c r="AA123" s="76"/>
      <c r="AB123" s="79" t="str">
        <f>HYPERLINK("https://pbs.twimg.com/media/FsfP79qWYBMaKFz.jpg")</f>
        <v>https://pbs.twimg.com/media/FsfP79qWYBMaKFz.jpg</v>
      </c>
      <c r="AC123" s="76" t="s">
        <v>281</v>
      </c>
      <c r="AD123" s="76"/>
      <c r="AE123" s="76" t="s">
        <v>287</v>
      </c>
      <c r="AF123" s="79" t="str">
        <f>HYPERLINK("https://twitter.com/thelogisticswd/status/1641509220473266197")</f>
        <v>https://twitter.com/thelogisticswd/status/1641509220473266197</v>
      </c>
      <c r="AG123" s="78">
        <v>45015.77395833333</v>
      </c>
      <c r="AH123" s="84">
        <v>45015</v>
      </c>
      <c r="AI123" s="80" t="s">
        <v>8263</v>
      </c>
      <c r="AJ123" s="76" t="s">
        <v>270</v>
      </c>
      <c r="AK123" s="76" t="s">
        <v>8295</v>
      </c>
      <c r="AL123" s="76"/>
      <c r="AM123" s="76" t="b">
        <v>0</v>
      </c>
      <c r="AN123" s="76"/>
      <c r="AO123" s="76"/>
      <c r="AP123" s="76"/>
      <c r="AQ123" s="76"/>
      <c r="AR123" s="76"/>
      <c r="AS123" s="76"/>
      <c r="AT123" s="76"/>
      <c r="AU123" s="76"/>
      <c r="AV123" s="76"/>
      <c r="AW123" s="76" t="s">
        <v>8348</v>
      </c>
      <c r="AX123" s="76"/>
      <c r="AY123" s="76">
        <v>627</v>
      </c>
      <c r="AZ123" s="76">
        <v>1200</v>
      </c>
      <c r="BA123" s="76"/>
      <c r="BB123" s="76"/>
      <c r="BC123" s="76"/>
      <c r="BD123" s="79" t="str">
        <f>HYPERLINK("https://pbs.twimg.com/media/FsfP79qWYBMaKFz.jpg")</f>
        <v>https://pbs.twimg.com/media/FsfP79qWYBMaKFz.jpg</v>
      </c>
      <c r="BE123" s="80" t="s">
        <v>8429</v>
      </c>
      <c r="BF123" s="80" t="s">
        <v>8429</v>
      </c>
      <c r="BG123" s="76"/>
      <c r="BH123" s="80" t="s">
        <v>306</v>
      </c>
      <c r="BI123" s="80" t="s">
        <v>306</v>
      </c>
      <c r="BJ123" s="80" t="s">
        <v>306</v>
      </c>
      <c r="BK123" s="80" t="s">
        <v>8429</v>
      </c>
      <c r="BL123" s="76">
        <v>65728582</v>
      </c>
      <c r="BM123" s="76"/>
      <c r="BN123" s="76"/>
      <c r="BO123" s="76"/>
      <c r="BP123" s="76"/>
      <c r="BQ123" s="76"/>
      <c r="BR123" s="76"/>
      <c r="BS123" s="76">
        <v>7</v>
      </c>
      <c r="BT123" s="75" t="str">
        <f>REPLACE(INDEX(GroupVertices[Group],MATCH(Edges[[#This Row],[Vertex 1]],GroupVertices[Vertex],0)),1,1,"")</f>
        <v>1</v>
      </c>
      <c r="BU123" s="75" t="str">
        <f>REPLACE(INDEX(GroupVertices[Group],MATCH(Edges[[#This Row],[Vertex 2]],GroupVertices[Vertex],0)),1,1,"")</f>
        <v>1</v>
      </c>
      <c r="BV123" s="45">
        <v>0</v>
      </c>
      <c r="BW123" s="46">
        <v>0</v>
      </c>
      <c r="BX123" s="45">
        <v>0</v>
      </c>
      <c r="BY123" s="46">
        <v>0</v>
      </c>
      <c r="BZ123" s="45">
        <v>0</v>
      </c>
      <c r="CA123" s="46">
        <v>0</v>
      </c>
      <c r="CB123" s="45">
        <v>19</v>
      </c>
      <c r="CC123" s="46">
        <v>63.333333333333336</v>
      </c>
      <c r="CD123" s="45">
        <v>30</v>
      </c>
    </row>
    <row r="124" spans="1:82" ht="15">
      <c r="A124" s="61" t="s">
        <v>8049</v>
      </c>
      <c r="B124" s="61" t="s">
        <v>8049</v>
      </c>
      <c r="C124" s="62" t="s">
        <v>8004</v>
      </c>
      <c r="D124" s="63">
        <v>10</v>
      </c>
      <c r="E124" s="64" t="s">
        <v>136</v>
      </c>
      <c r="F124" s="65">
        <v>12</v>
      </c>
      <c r="G124" s="62"/>
      <c r="H124" s="66"/>
      <c r="I124" s="67"/>
      <c r="J124" s="67"/>
      <c r="K124" s="31" t="s">
        <v>65</v>
      </c>
      <c r="L124" s="74">
        <v>124</v>
      </c>
      <c r="M124" s="74"/>
      <c r="N124" s="69"/>
      <c r="O124" s="76" t="s">
        <v>212</v>
      </c>
      <c r="P124" s="78">
        <v>45016.71387731482</v>
      </c>
      <c r="Q124" s="76" t="s">
        <v>8114</v>
      </c>
      <c r="R124" s="76">
        <v>1</v>
      </c>
      <c r="S124" s="76">
        <v>1</v>
      </c>
      <c r="T124" s="76">
        <v>0</v>
      </c>
      <c r="U124" s="76">
        <v>0</v>
      </c>
      <c r="V124" s="76">
        <v>104</v>
      </c>
      <c r="W124" s="80" t="s">
        <v>8132</v>
      </c>
      <c r="X124" s="76" t="s">
        <v>8168</v>
      </c>
      <c r="Y124" s="76" t="s">
        <v>8173</v>
      </c>
      <c r="Z124" s="76"/>
      <c r="AA124" s="76"/>
      <c r="AB124" s="79" t="str">
        <f>HYPERLINK("https://pbs.twimg.com/media/FskFueZWABwOaQQ.jpg")</f>
        <v>https://pbs.twimg.com/media/FskFueZWABwOaQQ.jpg</v>
      </c>
      <c r="AC124" s="76" t="s">
        <v>281</v>
      </c>
      <c r="AD124" s="76"/>
      <c r="AE124" s="76" t="s">
        <v>287</v>
      </c>
      <c r="AF124" s="79" t="str">
        <f>HYPERLINK("https://twitter.com/thelogisticswd/status/1641849836583387152")</f>
        <v>https://twitter.com/thelogisticswd/status/1641849836583387152</v>
      </c>
      <c r="AG124" s="78">
        <v>45016.71387731482</v>
      </c>
      <c r="AH124" s="84">
        <v>45016</v>
      </c>
      <c r="AI124" s="80" t="s">
        <v>8264</v>
      </c>
      <c r="AJ124" s="76" t="s">
        <v>270</v>
      </c>
      <c r="AK124" s="76" t="s">
        <v>8296</v>
      </c>
      <c r="AL124" s="76"/>
      <c r="AM124" s="76" t="b">
        <v>0</v>
      </c>
      <c r="AN124" s="76"/>
      <c r="AO124" s="76"/>
      <c r="AP124" s="76"/>
      <c r="AQ124" s="76"/>
      <c r="AR124" s="76"/>
      <c r="AS124" s="76"/>
      <c r="AT124" s="76"/>
      <c r="AU124" s="76"/>
      <c r="AV124" s="76"/>
      <c r="AW124" s="76" t="s">
        <v>8349</v>
      </c>
      <c r="AX124" s="76"/>
      <c r="AY124" s="76">
        <v>627</v>
      </c>
      <c r="AZ124" s="76">
        <v>1200</v>
      </c>
      <c r="BA124" s="76"/>
      <c r="BB124" s="76"/>
      <c r="BC124" s="76"/>
      <c r="BD124" s="79" t="str">
        <f>HYPERLINK("https://pbs.twimg.com/media/FskFueZWABwOaQQ.jpg")</f>
        <v>https://pbs.twimg.com/media/FskFueZWABwOaQQ.jpg</v>
      </c>
      <c r="BE124" s="80" t="s">
        <v>8430</v>
      </c>
      <c r="BF124" s="80" t="s">
        <v>8430</v>
      </c>
      <c r="BG124" s="76"/>
      <c r="BH124" s="80" t="s">
        <v>306</v>
      </c>
      <c r="BI124" s="80" t="s">
        <v>306</v>
      </c>
      <c r="BJ124" s="80" t="s">
        <v>306</v>
      </c>
      <c r="BK124" s="80" t="s">
        <v>8430</v>
      </c>
      <c r="BL124" s="76">
        <v>65728582</v>
      </c>
      <c r="BM124" s="76"/>
      <c r="BN124" s="76"/>
      <c r="BO124" s="76"/>
      <c r="BP124" s="76"/>
      <c r="BQ124" s="76"/>
      <c r="BR124" s="76"/>
      <c r="BS124" s="76">
        <v>7</v>
      </c>
      <c r="BT124" s="75" t="str">
        <f>REPLACE(INDEX(GroupVertices[Group],MATCH(Edges[[#This Row],[Vertex 1]],GroupVertices[Vertex],0)),1,1,"")</f>
        <v>1</v>
      </c>
      <c r="BU124" s="75" t="str">
        <f>REPLACE(INDEX(GroupVertices[Group],MATCH(Edges[[#This Row],[Vertex 2]],GroupVertices[Vertex],0)),1,1,"")</f>
        <v>1</v>
      </c>
      <c r="BV124" s="45">
        <v>0</v>
      </c>
      <c r="BW124" s="46">
        <v>0</v>
      </c>
      <c r="BX124" s="45">
        <v>0</v>
      </c>
      <c r="BY124" s="46">
        <v>0</v>
      </c>
      <c r="BZ124" s="45">
        <v>0</v>
      </c>
      <c r="CA124" s="46">
        <v>0</v>
      </c>
      <c r="CB124" s="45">
        <v>23</v>
      </c>
      <c r="CC124" s="46">
        <v>67.6470588235294</v>
      </c>
      <c r="CD124" s="45">
        <v>34</v>
      </c>
    </row>
    <row r="125" spans="1:82" ht="15">
      <c r="A125" s="61" t="s">
        <v>8049</v>
      </c>
      <c r="B125" s="61" t="s">
        <v>8049</v>
      </c>
      <c r="C125" s="62" t="s">
        <v>8004</v>
      </c>
      <c r="D125" s="63">
        <v>10</v>
      </c>
      <c r="E125" s="64" t="s">
        <v>136</v>
      </c>
      <c r="F125" s="65">
        <v>12</v>
      </c>
      <c r="G125" s="62"/>
      <c r="H125" s="66"/>
      <c r="I125" s="67"/>
      <c r="J125" s="67"/>
      <c r="K125" s="31" t="s">
        <v>65</v>
      </c>
      <c r="L125" s="74">
        <v>125</v>
      </c>
      <c r="M125" s="74"/>
      <c r="N125" s="69"/>
      <c r="O125" s="76" t="s">
        <v>212</v>
      </c>
      <c r="P125" s="78">
        <v>45019.86865740741</v>
      </c>
      <c r="Q125" s="76" t="s">
        <v>8115</v>
      </c>
      <c r="R125" s="76">
        <v>0</v>
      </c>
      <c r="S125" s="76">
        <v>1</v>
      </c>
      <c r="T125" s="76">
        <v>0</v>
      </c>
      <c r="U125" s="76">
        <v>0</v>
      </c>
      <c r="V125" s="76">
        <v>80</v>
      </c>
      <c r="W125" s="80" t="s">
        <v>8123</v>
      </c>
      <c r="X125" s="76" t="s">
        <v>8169</v>
      </c>
      <c r="Y125" s="76" t="s">
        <v>8173</v>
      </c>
      <c r="Z125" s="76"/>
      <c r="AA125" s="76"/>
      <c r="AB125" s="79" t="str">
        <f>HYPERLINK("https://pbs.twimg.com/media/Fs0VgjkXoAQG33F.jpg")</f>
        <v>https://pbs.twimg.com/media/Fs0VgjkXoAQG33F.jpg</v>
      </c>
      <c r="AC125" s="76" t="s">
        <v>281</v>
      </c>
      <c r="AD125" s="76"/>
      <c r="AE125" s="76" t="s">
        <v>287</v>
      </c>
      <c r="AF125" s="79" t="str">
        <f>HYPERLINK("https://twitter.com/thelogisticswd/status/1642993089722580995")</f>
        <v>https://twitter.com/thelogisticswd/status/1642993089722580995</v>
      </c>
      <c r="AG125" s="78">
        <v>45019.86865740741</v>
      </c>
      <c r="AH125" s="84">
        <v>45019</v>
      </c>
      <c r="AI125" s="80" t="s">
        <v>8265</v>
      </c>
      <c r="AJ125" s="76" t="s">
        <v>270</v>
      </c>
      <c r="AK125" s="76" t="s">
        <v>8277</v>
      </c>
      <c r="AL125" s="76"/>
      <c r="AM125" s="76" t="b">
        <v>0</v>
      </c>
      <c r="AN125" s="76"/>
      <c r="AO125" s="76"/>
      <c r="AP125" s="76"/>
      <c r="AQ125" s="76"/>
      <c r="AR125" s="76"/>
      <c r="AS125" s="76"/>
      <c r="AT125" s="76"/>
      <c r="AU125" s="76"/>
      <c r="AV125" s="76"/>
      <c r="AW125" s="76" t="s">
        <v>8350</v>
      </c>
      <c r="AX125" s="76"/>
      <c r="AY125" s="76">
        <v>627</v>
      </c>
      <c r="AZ125" s="76">
        <v>1200</v>
      </c>
      <c r="BA125" s="76"/>
      <c r="BB125" s="76"/>
      <c r="BC125" s="76"/>
      <c r="BD125" s="79" t="str">
        <f>HYPERLINK("https://pbs.twimg.com/media/Fs0VgjkXoAQG33F.jpg")</f>
        <v>https://pbs.twimg.com/media/Fs0VgjkXoAQG33F.jpg</v>
      </c>
      <c r="BE125" s="80" t="s">
        <v>8431</v>
      </c>
      <c r="BF125" s="80" t="s">
        <v>8431</v>
      </c>
      <c r="BG125" s="76"/>
      <c r="BH125" s="80" t="s">
        <v>306</v>
      </c>
      <c r="BI125" s="80" t="s">
        <v>306</v>
      </c>
      <c r="BJ125" s="80" t="s">
        <v>306</v>
      </c>
      <c r="BK125" s="80" t="s">
        <v>8431</v>
      </c>
      <c r="BL125" s="76">
        <v>65728582</v>
      </c>
      <c r="BM125" s="76"/>
      <c r="BN125" s="76"/>
      <c r="BO125" s="76"/>
      <c r="BP125" s="76"/>
      <c r="BQ125" s="76"/>
      <c r="BR125" s="76"/>
      <c r="BS125" s="76">
        <v>7</v>
      </c>
      <c r="BT125" s="75" t="str">
        <f>REPLACE(INDEX(GroupVertices[Group],MATCH(Edges[[#This Row],[Vertex 1]],GroupVertices[Vertex],0)),1,1,"")</f>
        <v>1</v>
      </c>
      <c r="BU125" s="75" t="str">
        <f>REPLACE(INDEX(GroupVertices[Group],MATCH(Edges[[#This Row],[Vertex 2]],GroupVertices[Vertex],0)),1,1,"")</f>
        <v>1</v>
      </c>
      <c r="BV125" s="45">
        <v>0</v>
      </c>
      <c r="BW125" s="46">
        <v>0</v>
      </c>
      <c r="BX125" s="45">
        <v>0</v>
      </c>
      <c r="BY125" s="46">
        <v>0</v>
      </c>
      <c r="BZ125" s="45">
        <v>0</v>
      </c>
      <c r="CA125" s="46">
        <v>0</v>
      </c>
      <c r="CB125" s="45">
        <v>17</v>
      </c>
      <c r="CC125" s="46">
        <v>47.22222222222222</v>
      </c>
      <c r="CD125" s="45">
        <v>36</v>
      </c>
    </row>
    <row r="126" spans="1:82" ht="15">
      <c r="A126" s="61" t="s">
        <v>8049</v>
      </c>
      <c r="B126" s="61" t="s">
        <v>8049</v>
      </c>
      <c r="C126" s="62" t="s">
        <v>8004</v>
      </c>
      <c r="D126" s="63">
        <v>10</v>
      </c>
      <c r="E126" s="64" t="s">
        <v>136</v>
      </c>
      <c r="F126" s="65">
        <v>12</v>
      </c>
      <c r="G126" s="62"/>
      <c r="H126" s="66"/>
      <c r="I126" s="67"/>
      <c r="J126" s="67"/>
      <c r="K126" s="31" t="s">
        <v>65</v>
      </c>
      <c r="L126" s="74">
        <v>126</v>
      </c>
      <c r="M126" s="74"/>
      <c r="N126" s="69"/>
      <c r="O126" s="76" t="s">
        <v>212</v>
      </c>
      <c r="P126" s="78">
        <v>45021.569444444445</v>
      </c>
      <c r="Q126" s="76" t="s">
        <v>8116</v>
      </c>
      <c r="R126" s="76">
        <v>0</v>
      </c>
      <c r="S126" s="76">
        <v>2</v>
      </c>
      <c r="T126" s="76">
        <v>0</v>
      </c>
      <c r="U126" s="76">
        <v>0</v>
      </c>
      <c r="V126" s="76">
        <v>151</v>
      </c>
      <c r="W126" s="80" t="s">
        <v>8133</v>
      </c>
      <c r="X126" s="76" t="s">
        <v>8170</v>
      </c>
      <c r="Y126" s="76" t="s">
        <v>8173</v>
      </c>
      <c r="Z126" s="76"/>
      <c r="AA126" s="76"/>
      <c r="AB126" s="79" t="str">
        <f>HYPERLINK("https://pbs.twimg.com/media/Fs9GEgKWwAA6FGg.jpg")</f>
        <v>https://pbs.twimg.com/media/Fs9GEgKWwAA6FGg.jpg</v>
      </c>
      <c r="AC126" s="76" t="s">
        <v>281</v>
      </c>
      <c r="AD126" s="76"/>
      <c r="AE126" s="76" t="s">
        <v>287</v>
      </c>
      <c r="AF126" s="79" t="str">
        <f>HYPERLINK("https://twitter.com/thelogisticswd/status/1643609435187683328")</f>
        <v>https://twitter.com/thelogisticswd/status/1643609435187683328</v>
      </c>
      <c r="AG126" s="78">
        <v>45021.569444444445</v>
      </c>
      <c r="AH126" s="84">
        <v>45021</v>
      </c>
      <c r="AI126" s="80" t="s">
        <v>297</v>
      </c>
      <c r="AJ126" s="76" t="s">
        <v>270</v>
      </c>
      <c r="AK126" s="76" t="s">
        <v>8277</v>
      </c>
      <c r="AL126" s="76"/>
      <c r="AM126" s="76" t="b">
        <v>0</v>
      </c>
      <c r="AN126" s="76"/>
      <c r="AO126" s="76"/>
      <c r="AP126" s="76"/>
      <c r="AQ126" s="76"/>
      <c r="AR126" s="76"/>
      <c r="AS126" s="76"/>
      <c r="AT126" s="76"/>
      <c r="AU126" s="76"/>
      <c r="AV126" s="76"/>
      <c r="AW126" s="76" t="s">
        <v>8351</v>
      </c>
      <c r="AX126" s="76"/>
      <c r="AY126" s="76">
        <v>627</v>
      </c>
      <c r="AZ126" s="76">
        <v>1200</v>
      </c>
      <c r="BA126" s="76"/>
      <c r="BB126" s="76"/>
      <c r="BC126" s="76"/>
      <c r="BD126" s="79" t="str">
        <f>HYPERLINK("https://pbs.twimg.com/media/Fs9GEgKWwAA6FGg.jpg")</f>
        <v>https://pbs.twimg.com/media/Fs9GEgKWwAA6FGg.jpg</v>
      </c>
      <c r="BE126" s="80" t="s">
        <v>8432</v>
      </c>
      <c r="BF126" s="80" t="s">
        <v>8432</v>
      </c>
      <c r="BG126" s="76"/>
      <c r="BH126" s="80" t="s">
        <v>306</v>
      </c>
      <c r="BI126" s="80" t="s">
        <v>306</v>
      </c>
      <c r="BJ126" s="80" t="s">
        <v>306</v>
      </c>
      <c r="BK126" s="80" t="s">
        <v>8432</v>
      </c>
      <c r="BL126" s="76">
        <v>65728582</v>
      </c>
      <c r="BM126" s="76"/>
      <c r="BN126" s="76"/>
      <c r="BO126" s="76"/>
      <c r="BP126" s="76"/>
      <c r="BQ126" s="76"/>
      <c r="BR126" s="76"/>
      <c r="BS126" s="76">
        <v>7</v>
      </c>
      <c r="BT126" s="75" t="str">
        <f>REPLACE(INDEX(GroupVertices[Group],MATCH(Edges[[#This Row],[Vertex 1]],GroupVertices[Vertex],0)),1,1,"")</f>
        <v>1</v>
      </c>
      <c r="BU126" s="75" t="str">
        <f>REPLACE(INDEX(GroupVertices[Group],MATCH(Edges[[#This Row],[Vertex 2]],GroupVertices[Vertex],0)),1,1,"")</f>
        <v>1</v>
      </c>
      <c r="BV126" s="45">
        <v>0</v>
      </c>
      <c r="BW126" s="46">
        <v>0</v>
      </c>
      <c r="BX126" s="45">
        <v>0</v>
      </c>
      <c r="BY126" s="46">
        <v>0</v>
      </c>
      <c r="BZ126" s="45">
        <v>0</v>
      </c>
      <c r="CA126" s="46">
        <v>0</v>
      </c>
      <c r="CB126" s="45">
        <v>19</v>
      </c>
      <c r="CC126" s="46">
        <v>50</v>
      </c>
      <c r="CD126" s="45">
        <v>38</v>
      </c>
    </row>
    <row r="127" spans="1:82" ht="15">
      <c r="A127" s="61" t="s">
        <v>8049</v>
      </c>
      <c r="B127" s="61" t="s">
        <v>8049</v>
      </c>
      <c r="C127" s="62" t="s">
        <v>8004</v>
      </c>
      <c r="D127" s="63">
        <v>10</v>
      </c>
      <c r="E127" s="64" t="s">
        <v>136</v>
      </c>
      <c r="F127" s="65">
        <v>12</v>
      </c>
      <c r="G127" s="62"/>
      <c r="H127" s="66"/>
      <c r="I127" s="67"/>
      <c r="J127" s="67"/>
      <c r="K127" s="31" t="s">
        <v>65</v>
      </c>
      <c r="L127" s="74">
        <v>127</v>
      </c>
      <c r="M127" s="74"/>
      <c r="N127" s="69"/>
      <c r="O127" s="76" t="s">
        <v>212</v>
      </c>
      <c r="P127" s="78">
        <v>45019.93306712963</v>
      </c>
      <c r="Q127" s="76" t="s">
        <v>8117</v>
      </c>
      <c r="R127" s="76">
        <v>2</v>
      </c>
      <c r="S127" s="76">
        <v>2</v>
      </c>
      <c r="T127" s="76">
        <v>1</v>
      </c>
      <c r="U127" s="76">
        <v>0</v>
      </c>
      <c r="V127" s="76">
        <v>227</v>
      </c>
      <c r="W127" s="76"/>
      <c r="X127" s="76" t="s">
        <v>8171</v>
      </c>
      <c r="Y127" s="76" t="s">
        <v>8173</v>
      </c>
      <c r="Z127" s="76"/>
      <c r="AA127" s="76"/>
      <c r="AB127" s="76"/>
      <c r="AC127" s="76"/>
      <c r="AD127" s="76"/>
      <c r="AE127" s="76" t="s">
        <v>287</v>
      </c>
      <c r="AF127" s="79" t="str">
        <f>HYPERLINK("https://twitter.com/thelogisticswd/status/1643016428814057474")</f>
        <v>https://twitter.com/thelogisticswd/status/1643016428814057474</v>
      </c>
      <c r="AG127" s="78">
        <v>45019.93306712963</v>
      </c>
      <c r="AH127" s="84">
        <v>45019</v>
      </c>
      <c r="AI127" s="80" t="s">
        <v>8266</v>
      </c>
      <c r="AJ127" s="76" t="s">
        <v>270</v>
      </c>
      <c r="AK127" s="76" t="s">
        <v>8297</v>
      </c>
      <c r="AL127" s="76" t="s">
        <v>8300</v>
      </c>
      <c r="AM127" s="76" t="b">
        <v>0</v>
      </c>
      <c r="AN127" s="76"/>
      <c r="AO127" s="76"/>
      <c r="AP127" s="76"/>
      <c r="AQ127" s="76"/>
      <c r="AR127" s="76"/>
      <c r="AS127" s="76"/>
      <c r="AT127" s="76"/>
      <c r="AU127" s="76"/>
      <c r="AV127" s="76"/>
      <c r="AW127" s="76"/>
      <c r="AX127" s="76"/>
      <c r="AY127" s="76"/>
      <c r="AZ127" s="76"/>
      <c r="BA127" s="76"/>
      <c r="BB127" s="76"/>
      <c r="BC127" s="76"/>
      <c r="BD127" s="79" t="str">
        <f>HYPERLINK("https://pbs.twimg.com/profile_images/1295699234025549825/luYEu_Bl_normal.jpg")</f>
        <v>https://pbs.twimg.com/profile_images/1295699234025549825/luYEu_Bl_normal.jpg</v>
      </c>
      <c r="BE127" s="80" t="s">
        <v>8433</v>
      </c>
      <c r="BF127" s="80" t="s">
        <v>8433</v>
      </c>
      <c r="BG127" s="76"/>
      <c r="BH127" s="80" t="s">
        <v>306</v>
      </c>
      <c r="BI127" s="80" t="s">
        <v>306</v>
      </c>
      <c r="BJ127" s="80" t="s">
        <v>306</v>
      </c>
      <c r="BK127" s="80" t="s">
        <v>8433</v>
      </c>
      <c r="BL127" s="76">
        <v>65728582</v>
      </c>
      <c r="BM127" s="76"/>
      <c r="BN127" s="76"/>
      <c r="BO127" s="76"/>
      <c r="BP127" s="76"/>
      <c r="BQ127" s="76"/>
      <c r="BR127" s="76"/>
      <c r="BS127" s="76">
        <v>7</v>
      </c>
      <c r="BT127" s="75" t="str">
        <f>REPLACE(INDEX(GroupVertices[Group],MATCH(Edges[[#This Row],[Vertex 1]],GroupVertices[Vertex],0)),1,1,"")</f>
        <v>1</v>
      </c>
      <c r="BU127" s="75" t="str">
        <f>REPLACE(INDEX(GroupVertices[Group],MATCH(Edges[[#This Row],[Vertex 2]],GroupVertices[Vertex],0)),1,1,"")</f>
        <v>1</v>
      </c>
      <c r="BV127" s="45">
        <v>0</v>
      </c>
      <c r="BW127" s="46">
        <v>0</v>
      </c>
      <c r="BX127" s="45">
        <v>0</v>
      </c>
      <c r="BY127" s="46">
        <v>0</v>
      </c>
      <c r="BZ127" s="45">
        <v>0</v>
      </c>
      <c r="CA127" s="46">
        <v>0</v>
      </c>
      <c r="CB127" s="45">
        <v>16</v>
      </c>
      <c r="CC127" s="46">
        <v>57.142857142857146</v>
      </c>
      <c r="CD127" s="45">
        <v>28</v>
      </c>
    </row>
    <row r="128" spans="1:82" ht="15">
      <c r="A128" s="61" t="s">
        <v>8050</v>
      </c>
      <c r="B128" s="61" t="s">
        <v>8049</v>
      </c>
      <c r="C128" s="62" t="s">
        <v>8003</v>
      </c>
      <c r="D128" s="63">
        <v>5.333333333333334</v>
      </c>
      <c r="E128" s="64" t="s">
        <v>132</v>
      </c>
      <c r="F128" s="65">
        <v>27.333333333333332</v>
      </c>
      <c r="G128" s="62"/>
      <c r="H128" s="66"/>
      <c r="I128" s="67"/>
      <c r="J128" s="67"/>
      <c r="K128" s="31" t="s">
        <v>65</v>
      </c>
      <c r="L128" s="74">
        <v>128</v>
      </c>
      <c r="M128" s="74"/>
      <c r="N128" s="69"/>
      <c r="O128" s="76" t="s">
        <v>272</v>
      </c>
      <c r="P128" s="78">
        <v>45015.698333333334</v>
      </c>
      <c r="Q128" s="76" t="s">
        <v>8118</v>
      </c>
      <c r="R128" s="76">
        <v>0</v>
      </c>
      <c r="S128" s="76">
        <v>0</v>
      </c>
      <c r="T128" s="76">
        <v>0</v>
      </c>
      <c r="U128" s="76">
        <v>0</v>
      </c>
      <c r="V128" s="76">
        <v>52</v>
      </c>
      <c r="W128" s="76"/>
      <c r="X128" s="76" t="s">
        <v>8172</v>
      </c>
      <c r="Y128" s="76" t="s">
        <v>8173</v>
      </c>
      <c r="Z128" s="76" t="s">
        <v>8049</v>
      </c>
      <c r="AA128" s="76"/>
      <c r="AB128" s="79" t="str">
        <f>HYPERLINK("https://pbs.twimg.com/media/Fse2_SWXsBI3fxU.jpg")</f>
        <v>https://pbs.twimg.com/media/Fse2_SWXsBI3fxU.jpg</v>
      </c>
      <c r="AC128" s="76" t="s">
        <v>281</v>
      </c>
      <c r="AD128" s="76"/>
      <c r="AE128" s="76" t="s">
        <v>287</v>
      </c>
      <c r="AF128" s="79" t="str">
        <f>HYPERLINK("https://twitter.com/conalog_mexico/status/1641481813326454785")</f>
        <v>https://twitter.com/conalog_mexico/status/1641481813326454785</v>
      </c>
      <c r="AG128" s="78">
        <v>45015.698333333334</v>
      </c>
      <c r="AH128" s="84">
        <v>45015</v>
      </c>
      <c r="AI128" s="80" t="s">
        <v>8267</v>
      </c>
      <c r="AJ128" s="76" t="s">
        <v>270</v>
      </c>
      <c r="AK128" s="76" t="s">
        <v>8298</v>
      </c>
      <c r="AL128" s="76" t="s">
        <v>8301</v>
      </c>
      <c r="AM128" s="76" t="b">
        <v>0</v>
      </c>
      <c r="AN128" s="76"/>
      <c r="AO128" s="76"/>
      <c r="AP128" s="76"/>
      <c r="AQ128" s="76"/>
      <c r="AR128" s="76"/>
      <c r="AS128" s="76"/>
      <c r="AT128" s="76"/>
      <c r="AU128" s="76"/>
      <c r="AV128" s="76"/>
      <c r="AW128" s="76" t="s">
        <v>8352</v>
      </c>
      <c r="AX128" s="76"/>
      <c r="AY128" s="76">
        <v>627</v>
      </c>
      <c r="AZ128" s="76">
        <v>1200</v>
      </c>
      <c r="BA128" s="76"/>
      <c r="BB128" s="76"/>
      <c r="BC128" s="76"/>
      <c r="BD128" s="79" t="str">
        <f>HYPERLINK("https://pbs.twimg.com/media/Fse2_SWXsBI3fxU.jpg")</f>
        <v>https://pbs.twimg.com/media/Fse2_SWXsBI3fxU.jpg</v>
      </c>
      <c r="BE128" s="80" t="s">
        <v>8434</v>
      </c>
      <c r="BF128" s="80" t="s">
        <v>8434</v>
      </c>
      <c r="BG128" s="76"/>
      <c r="BH128" s="80" t="s">
        <v>306</v>
      </c>
      <c r="BI128" s="80" t="s">
        <v>306</v>
      </c>
      <c r="BJ128" s="80" t="s">
        <v>306</v>
      </c>
      <c r="BK128" s="80" t="s">
        <v>8434</v>
      </c>
      <c r="BL128" s="76">
        <v>3806299214</v>
      </c>
      <c r="BM128" s="76"/>
      <c r="BN128" s="76"/>
      <c r="BO128" s="76"/>
      <c r="BP128" s="76"/>
      <c r="BQ128" s="76"/>
      <c r="BR128" s="76"/>
      <c r="BS128" s="76">
        <v>2</v>
      </c>
      <c r="BT128" s="75" t="str">
        <f>REPLACE(INDEX(GroupVertices[Group],MATCH(Edges[[#This Row],[Vertex 1]],GroupVertices[Vertex],0)),1,1,"")</f>
        <v>1</v>
      </c>
      <c r="BU128" s="75" t="str">
        <f>REPLACE(INDEX(GroupVertices[Group],MATCH(Edges[[#This Row],[Vertex 2]],GroupVertices[Vertex],0)),1,1,"")</f>
        <v>1</v>
      </c>
      <c r="BV128" s="45">
        <v>0</v>
      </c>
      <c r="BW128" s="46">
        <v>0</v>
      </c>
      <c r="BX128" s="45">
        <v>0</v>
      </c>
      <c r="BY128" s="46">
        <v>0</v>
      </c>
      <c r="BZ128" s="45">
        <v>0</v>
      </c>
      <c r="CA128" s="46">
        <v>0</v>
      </c>
      <c r="CB128" s="45">
        <v>13</v>
      </c>
      <c r="CC128" s="46">
        <v>52</v>
      </c>
      <c r="CD128" s="45">
        <v>25</v>
      </c>
    </row>
    <row r="129" spans="1:82" ht="15">
      <c r="A129" s="61" t="s">
        <v>8050</v>
      </c>
      <c r="B129" s="61" t="s">
        <v>8049</v>
      </c>
      <c r="C129" s="62" t="s">
        <v>8003</v>
      </c>
      <c r="D129" s="63">
        <v>5.333333333333334</v>
      </c>
      <c r="E129" s="64" t="s">
        <v>132</v>
      </c>
      <c r="F129" s="65">
        <v>27.333333333333332</v>
      </c>
      <c r="G129" s="62"/>
      <c r="H129" s="66"/>
      <c r="I129" s="67"/>
      <c r="J129" s="67"/>
      <c r="K129" s="31" t="s">
        <v>65</v>
      </c>
      <c r="L129" s="74">
        <v>129</v>
      </c>
      <c r="M129" s="74"/>
      <c r="N129" s="69"/>
      <c r="O129" s="76" t="s">
        <v>272</v>
      </c>
      <c r="P129" s="78">
        <v>45021.75724537037</v>
      </c>
      <c r="Q129" s="76" t="s">
        <v>8119</v>
      </c>
      <c r="R129" s="76">
        <v>0</v>
      </c>
      <c r="S129" s="76">
        <v>0</v>
      </c>
      <c r="T129" s="76">
        <v>0</v>
      </c>
      <c r="U129" s="76">
        <v>0</v>
      </c>
      <c r="V129" s="76">
        <v>50</v>
      </c>
      <c r="W129" s="80" t="s">
        <v>8134</v>
      </c>
      <c r="X129" s="79" t="str">
        <f>HYPERLINK("https://twitter.com/ConaLog_Mexico/status/1643677492392206346/photo/1")</f>
        <v>https://twitter.com/ConaLog_Mexico/status/1643677492392206346/photo/1</v>
      </c>
      <c r="Y129" s="76" t="s">
        <v>279</v>
      </c>
      <c r="Z129" s="76" t="s">
        <v>8049</v>
      </c>
      <c r="AA129" s="76"/>
      <c r="AB129" s="79" t="str">
        <f>HYPERLINK("https://pbs.twimg.com/media/Fs-D7JXX0AAUNfF.jpg")</f>
        <v>https://pbs.twimg.com/media/Fs-D7JXX0AAUNfF.jpg</v>
      </c>
      <c r="AC129" s="76" t="s">
        <v>281</v>
      </c>
      <c r="AD129" s="76"/>
      <c r="AE129" s="76" t="s">
        <v>287</v>
      </c>
      <c r="AF129" s="79" t="str">
        <f>HYPERLINK("https://twitter.com/conalog_mexico/status/1643677492392206346")</f>
        <v>https://twitter.com/conalog_mexico/status/1643677492392206346</v>
      </c>
      <c r="AG129" s="78">
        <v>45021.75724537037</v>
      </c>
      <c r="AH129" s="84">
        <v>45021</v>
      </c>
      <c r="AI129" s="80" t="s">
        <v>8268</v>
      </c>
      <c r="AJ129" s="76" t="s">
        <v>270</v>
      </c>
      <c r="AK129" s="76"/>
      <c r="AL129" s="76" t="s">
        <v>8310</v>
      </c>
      <c r="AM129" s="76" t="b">
        <v>0</v>
      </c>
      <c r="AN129" s="76"/>
      <c r="AO129" s="76"/>
      <c r="AP129" s="76"/>
      <c r="AQ129" s="76"/>
      <c r="AR129" s="76"/>
      <c r="AS129" s="76"/>
      <c r="AT129" s="76"/>
      <c r="AU129" s="76"/>
      <c r="AV129" s="76"/>
      <c r="AW129" s="76" t="s">
        <v>8353</v>
      </c>
      <c r="AX129" s="76"/>
      <c r="AY129" s="76">
        <v>1600</v>
      </c>
      <c r="AZ129" s="76">
        <v>900</v>
      </c>
      <c r="BA129" s="76"/>
      <c r="BB129" s="76"/>
      <c r="BC129" s="76"/>
      <c r="BD129" s="79" t="str">
        <f>HYPERLINK("https://pbs.twimg.com/media/Fs-D7JXX0AAUNfF.jpg")</f>
        <v>https://pbs.twimg.com/media/Fs-D7JXX0AAUNfF.jpg</v>
      </c>
      <c r="BE129" s="80" t="s">
        <v>8435</v>
      </c>
      <c r="BF129" s="80" t="s">
        <v>8435</v>
      </c>
      <c r="BG129" s="76"/>
      <c r="BH129" s="80" t="s">
        <v>306</v>
      </c>
      <c r="BI129" s="80" t="s">
        <v>306</v>
      </c>
      <c r="BJ129" s="80" t="s">
        <v>306</v>
      </c>
      <c r="BK129" s="80" t="s">
        <v>8435</v>
      </c>
      <c r="BL129" s="76">
        <v>3806299214</v>
      </c>
      <c r="BM129" s="76"/>
      <c r="BN129" s="76"/>
      <c r="BO129" s="76"/>
      <c r="BP129" s="76"/>
      <c r="BQ129" s="76"/>
      <c r="BR129" s="76"/>
      <c r="BS129" s="76">
        <v>2</v>
      </c>
      <c r="BT129" s="75" t="str">
        <f>REPLACE(INDEX(GroupVertices[Group],MATCH(Edges[[#This Row],[Vertex 1]],GroupVertices[Vertex],0)),1,1,"")</f>
        <v>1</v>
      </c>
      <c r="BU129" s="75" t="str">
        <f>REPLACE(INDEX(GroupVertices[Group],MATCH(Edges[[#This Row],[Vertex 2]],GroupVertices[Vertex],0)),1,1,"")</f>
        <v>1</v>
      </c>
      <c r="BV129" s="45">
        <v>0</v>
      </c>
      <c r="BW129" s="46">
        <v>0</v>
      </c>
      <c r="BX129" s="45">
        <v>0</v>
      </c>
      <c r="BY129" s="46">
        <v>0</v>
      </c>
      <c r="BZ129" s="45">
        <v>0</v>
      </c>
      <c r="CA129" s="46">
        <v>0</v>
      </c>
      <c r="CB129" s="45">
        <v>24</v>
      </c>
      <c r="CC129" s="46">
        <v>66.66666666666667</v>
      </c>
      <c r="CD129" s="45">
        <v>36</v>
      </c>
    </row>
    <row r="130" spans="1:8" ht="15">
      <c r="A130"/>
      <c r="B130"/>
      <c r="D130"/>
      <c r="E130"/>
      <c r="F130"/>
      <c r="H130"/>
    </row>
    <row r="131" spans="1:8" ht="15">
      <c r="A131"/>
      <c r="B131"/>
      <c r="D131"/>
      <c r="E131"/>
      <c r="F131"/>
      <c r="H131"/>
    </row>
    <row r="132" spans="1:8" ht="15">
      <c r="A132"/>
      <c r="B132"/>
      <c r="D132"/>
      <c r="E132"/>
      <c r="F132"/>
      <c r="H132"/>
    </row>
    <row r="133" spans="1:8" ht="15">
      <c r="A133"/>
      <c r="B133"/>
      <c r="D133"/>
      <c r="E133"/>
      <c r="F133"/>
      <c r="H133"/>
    </row>
    <row r="134" spans="1:8" ht="15">
      <c r="A134"/>
      <c r="B134"/>
      <c r="D134"/>
      <c r="E134"/>
      <c r="F134"/>
      <c r="H134"/>
    </row>
    <row r="135" spans="1:8" ht="15">
      <c r="A135"/>
      <c r="B135"/>
      <c r="D135"/>
      <c r="E135"/>
      <c r="F135"/>
      <c r="H135"/>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ErrorMessage="1" sqref="N2:N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Color" prompt="To select an optional edge color, right-click and select Select Color on the right-click menu." sqref="C3:C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Opacity" prompt="Enter an optional edge opacity between 0 (transparent) and 100 (opaque)." errorTitle="Invalid Edge Opacity" error="The optional edge opacity must be a whole number between 0 and 10." sqref="F3:F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showErrorMessage="1" promptTitle="Vertex 1 Name" prompt="Enter the name of the edge's first vertex." sqref="A3:A129"/>
    <dataValidation allowBlank="1" showInputMessage="1" showErrorMessage="1" promptTitle="Vertex 2 Name" prompt="Enter the name of the edge's second vertex." sqref="B3:B129"/>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E5294-6299-451D-8369-732D992B9F0A}">
  <dimension ref="A1:C117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1081</v>
      </c>
      <c r="B1" s="7" t="s">
        <v>381</v>
      </c>
      <c r="C1" s="7" t="s">
        <v>252</v>
      </c>
    </row>
    <row r="2" spans="1:3" ht="15">
      <c r="A2" s="75" t="s">
        <v>8019</v>
      </c>
      <c r="B2" s="75" t="s">
        <v>8694</v>
      </c>
      <c r="C2" s="81" t="s">
        <v>8376</v>
      </c>
    </row>
    <row r="3" spans="1:3" ht="15">
      <c r="A3" s="76" t="s">
        <v>8019</v>
      </c>
      <c r="B3" s="75" t="s">
        <v>1005</v>
      </c>
      <c r="C3" s="81" t="s">
        <v>8376</v>
      </c>
    </row>
    <row r="4" spans="1:3" ht="15">
      <c r="A4" s="76" t="s">
        <v>8019</v>
      </c>
      <c r="B4" s="75" t="s">
        <v>8703</v>
      </c>
      <c r="C4" s="81" t="s">
        <v>8376</v>
      </c>
    </row>
    <row r="5" spans="1:3" ht="15">
      <c r="A5" s="76" t="s">
        <v>8019</v>
      </c>
      <c r="B5" s="75" t="s">
        <v>1345</v>
      </c>
      <c r="C5" s="81" t="s">
        <v>8376</v>
      </c>
    </row>
    <row r="6" spans="1:3" ht="15">
      <c r="A6" s="76" t="s">
        <v>8019</v>
      </c>
      <c r="B6" s="75" t="s">
        <v>8741</v>
      </c>
      <c r="C6" s="81" t="s">
        <v>8376</v>
      </c>
    </row>
    <row r="7" spans="1:3" ht="15">
      <c r="A7" s="76" t="s">
        <v>8019</v>
      </c>
      <c r="B7" s="75" t="s">
        <v>8757</v>
      </c>
      <c r="C7" s="81" t="s">
        <v>8376</v>
      </c>
    </row>
    <row r="8" spans="1:3" ht="15">
      <c r="A8" s="76" t="s">
        <v>8019</v>
      </c>
      <c r="B8" s="75" t="s">
        <v>8725</v>
      </c>
      <c r="C8" s="81" t="s">
        <v>8376</v>
      </c>
    </row>
    <row r="9" spans="1:3" ht="15">
      <c r="A9" s="76" t="s">
        <v>8019</v>
      </c>
      <c r="B9" s="75" t="s">
        <v>504</v>
      </c>
      <c r="C9" s="81" t="s">
        <v>8376</v>
      </c>
    </row>
    <row r="10" spans="1:3" ht="15">
      <c r="A10" s="76" t="s">
        <v>8019</v>
      </c>
      <c r="B10" s="75" t="s">
        <v>8049</v>
      </c>
      <c r="C10" s="81" t="s">
        <v>8376</v>
      </c>
    </row>
    <row r="11" spans="1:3" ht="15">
      <c r="A11" s="76" t="s">
        <v>8019</v>
      </c>
      <c r="B11" s="75" t="s">
        <v>1270</v>
      </c>
      <c r="C11" s="81" t="s">
        <v>8376</v>
      </c>
    </row>
    <row r="12" spans="1:3" ht="15">
      <c r="A12" s="76" t="s">
        <v>8019</v>
      </c>
      <c r="B12" s="75" t="s">
        <v>8699</v>
      </c>
      <c r="C12" s="81" t="s">
        <v>8376</v>
      </c>
    </row>
    <row r="13" spans="1:3" ht="15">
      <c r="A13" s="76" t="s">
        <v>8019</v>
      </c>
      <c r="B13" s="75" t="s">
        <v>698</v>
      </c>
      <c r="C13" s="81" t="s">
        <v>8376</v>
      </c>
    </row>
    <row r="14" spans="1:3" ht="15">
      <c r="A14" s="76" t="s">
        <v>8019</v>
      </c>
      <c r="B14" s="75" t="s">
        <v>419</v>
      </c>
      <c r="C14" s="81" t="s">
        <v>8376</v>
      </c>
    </row>
    <row r="15" spans="1:3" ht="15">
      <c r="A15" s="76" t="s">
        <v>8019</v>
      </c>
      <c r="B15" s="75" t="s">
        <v>1051</v>
      </c>
      <c r="C15" s="81" t="s">
        <v>8376</v>
      </c>
    </row>
    <row r="16" spans="1:3" ht="15">
      <c r="A16" s="76" t="s">
        <v>8041</v>
      </c>
      <c r="B16" s="75" t="s">
        <v>1177</v>
      </c>
      <c r="C16" s="81" t="s">
        <v>8412</v>
      </c>
    </row>
    <row r="17" spans="1:3" ht="15">
      <c r="A17" s="76" t="s">
        <v>8041</v>
      </c>
      <c r="B17" s="75" t="s">
        <v>799</v>
      </c>
      <c r="C17" s="81" t="s">
        <v>8412</v>
      </c>
    </row>
    <row r="18" spans="1:3" ht="15">
      <c r="A18" s="76" t="s">
        <v>8041</v>
      </c>
      <c r="B18" s="75" t="s">
        <v>8703</v>
      </c>
      <c r="C18" s="81" t="s">
        <v>8412</v>
      </c>
    </row>
    <row r="19" spans="1:3" ht="15">
      <c r="A19" s="76" t="s">
        <v>8041</v>
      </c>
      <c r="B19" s="75" t="s">
        <v>8049</v>
      </c>
      <c r="C19" s="81" t="s">
        <v>8412</v>
      </c>
    </row>
    <row r="20" spans="1:3" ht="15">
      <c r="A20" s="76" t="s">
        <v>8041</v>
      </c>
      <c r="B20" s="75" t="s">
        <v>8704</v>
      </c>
      <c r="C20" s="81" t="s">
        <v>8412</v>
      </c>
    </row>
    <row r="21" spans="1:3" ht="15">
      <c r="A21" s="76" t="s">
        <v>8041</v>
      </c>
      <c r="B21" s="75" t="s">
        <v>649</v>
      </c>
      <c r="C21" s="81" t="s">
        <v>8412</v>
      </c>
    </row>
    <row r="22" spans="1:3" ht="15">
      <c r="A22" s="76" t="s">
        <v>8041</v>
      </c>
      <c r="B22" s="75" t="s">
        <v>1051</v>
      </c>
      <c r="C22" s="81" t="s">
        <v>8412</v>
      </c>
    </row>
    <row r="23" spans="1:3" ht="15">
      <c r="A23" s="76" t="s">
        <v>8041</v>
      </c>
      <c r="B23" s="75" t="s">
        <v>1024</v>
      </c>
      <c r="C23" s="81" t="s">
        <v>8412</v>
      </c>
    </row>
    <row r="24" spans="1:3" ht="15">
      <c r="A24" s="76" t="s">
        <v>8041</v>
      </c>
      <c r="B24" s="75" t="s">
        <v>458</v>
      </c>
      <c r="C24" s="81" t="s">
        <v>8412</v>
      </c>
    </row>
    <row r="25" spans="1:3" ht="15">
      <c r="A25" s="76" t="s">
        <v>8041</v>
      </c>
      <c r="B25" s="75" t="s">
        <v>8045</v>
      </c>
      <c r="C25" s="81" t="s">
        <v>8412</v>
      </c>
    </row>
    <row r="26" spans="1:3" ht="15">
      <c r="A26" s="76" t="s">
        <v>8049</v>
      </c>
      <c r="B26" s="75" t="s">
        <v>8758</v>
      </c>
      <c r="C26" s="81" t="s">
        <v>8427</v>
      </c>
    </row>
    <row r="27" spans="1:3" ht="15">
      <c r="A27" s="76" t="s">
        <v>8049</v>
      </c>
      <c r="B27" s="75" t="s">
        <v>390</v>
      </c>
      <c r="C27" s="81" t="s">
        <v>8427</v>
      </c>
    </row>
    <row r="28" spans="1:3" ht="15">
      <c r="A28" s="76" t="s">
        <v>8049</v>
      </c>
      <c r="B28" s="75" t="s">
        <v>8759</v>
      </c>
      <c r="C28" s="81" t="s">
        <v>8427</v>
      </c>
    </row>
    <row r="29" spans="1:3" ht="15">
      <c r="A29" s="76" t="s">
        <v>8049</v>
      </c>
      <c r="B29" s="75" t="s">
        <v>8760</v>
      </c>
      <c r="C29" s="81" t="s">
        <v>8427</v>
      </c>
    </row>
    <row r="30" spans="1:3" ht="15">
      <c r="A30" s="76" t="s">
        <v>8049</v>
      </c>
      <c r="B30" s="75" t="s">
        <v>701</v>
      </c>
      <c r="C30" s="81" t="s">
        <v>8427</v>
      </c>
    </row>
    <row r="31" spans="1:3" ht="15">
      <c r="A31" s="76" t="s">
        <v>8049</v>
      </c>
      <c r="B31" s="75" t="s">
        <v>1286</v>
      </c>
      <c r="C31" s="81" t="s">
        <v>8427</v>
      </c>
    </row>
    <row r="32" spans="1:3" ht="15">
      <c r="A32" s="76" t="s">
        <v>8049</v>
      </c>
      <c r="B32" s="75" t="s">
        <v>423</v>
      </c>
      <c r="C32" s="81" t="s">
        <v>8427</v>
      </c>
    </row>
    <row r="33" spans="1:3" ht="15">
      <c r="A33" s="76" t="s">
        <v>8049</v>
      </c>
      <c r="B33" s="75" t="s">
        <v>501</v>
      </c>
      <c r="C33" s="81" t="s">
        <v>8427</v>
      </c>
    </row>
    <row r="34" spans="1:3" ht="15">
      <c r="A34" s="76" t="s">
        <v>8049</v>
      </c>
      <c r="B34" s="75" t="s">
        <v>8761</v>
      </c>
      <c r="C34" s="81" t="s">
        <v>8427</v>
      </c>
    </row>
    <row r="35" spans="1:3" ht="15">
      <c r="A35" s="76" t="s">
        <v>8049</v>
      </c>
      <c r="B35" s="75" t="s">
        <v>8762</v>
      </c>
      <c r="C35" s="81" t="s">
        <v>8427</v>
      </c>
    </row>
    <row r="36" spans="1:3" ht="15">
      <c r="A36" s="76" t="s">
        <v>8049</v>
      </c>
      <c r="B36" s="75" t="s">
        <v>1095</v>
      </c>
      <c r="C36" s="81" t="s">
        <v>8427</v>
      </c>
    </row>
    <row r="37" spans="1:3" ht="15">
      <c r="A37" s="76" t="s">
        <v>8049</v>
      </c>
      <c r="B37" s="75" t="s">
        <v>944</v>
      </c>
      <c r="C37" s="81" t="s">
        <v>8427</v>
      </c>
    </row>
    <row r="38" spans="1:3" ht="15">
      <c r="A38" s="76" t="s">
        <v>8049</v>
      </c>
      <c r="B38" s="75">
        <v>24</v>
      </c>
      <c r="C38" s="81" t="s">
        <v>8427</v>
      </c>
    </row>
    <row r="39" spans="1:3" ht="15">
      <c r="A39" s="76" t="s">
        <v>8049</v>
      </c>
      <c r="B39" s="75" t="s">
        <v>8722</v>
      </c>
      <c r="C39" s="81" t="s">
        <v>8427</v>
      </c>
    </row>
    <row r="40" spans="1:3" ht="15">
      <c r="A40" s="76" t="s">
        <v>8049</v>
      </c>
      <c r="B40" s="75" t="s">
        <v>8748</v>
      </c>
      <c r="C40" s="81" t="s">
        <v>8427</v>
      </c>
    </row>
    <row r="41" spans="1:3" ht="15">
      <c r="A41" s="76" t="s">
        <v>8049</v>
      </c>
      <c r="B41" s="75" t="s">
        <v>8705</v>
      </c>
      <c r="C41" s="81" t="s">
        <v>8427</v>
      </c>
    </row>
    <row r="42" spans="1:3" ht="15">
      <c r="A42" s="76" t="s">
        <v>8049</v>
      </c>
      <c r="B42" s="75" t="s">
        <v>542</v>
      </c>
      <c r="C42" s="81" t="s">
        <v>8427</v>
      </c>
    </row>
    <row r="43" spans="1:3" ht="15">
      <c r="A43" s="76" t="s">
        <v>8049</v>
      </c>
      <c r="B43" s="75" t="s">
        <v>621</v>
      </c>
      <c r="C43" s="81" t="s">
        <v>8427</v>
      </c>
    </row>
    <row r="44" spans="1:3" ht="15">
      <c r="A44" s="76" t="s">
        <v>8049</v>
      </c>
      <c r="B44" s="75" t="s">
        <v>8742</v>
      </c>
      <c r="C44" s="81" t="s">
        <v>8427</v>
      </c>
    </row>
    <row r="45" spans="1:3" ht="15">
      <c r="A45" s="76" t="s">
        <v>8049</v>
      </c>
      <c r="B45" s="75" t="s">
        <v>276</v>
      </c>
      <c r="C45" s="81" t="s">
        <v>8427</v>
      </c>
    </row>
    <row r="46" spans="1:3" ht="15">
      <c r="A46" s="76" t="s">
        <v>8049</v>
      </c>
      <c r="B46" s="75" t="s">
        <v>458</v>
      </c>
      <c r="C46" s="81" t="s">
        <v>8427</v>
      </c>
    </row>
    <row r="47" spans="1:3" ht="15">
      <c r="A47" s="76" t="s">
        <v>8050</v>
      </c>
      <c r="B47" s="75" t="s">
        <v>8699</v>
      </c>
      <c r="C47" s="81" t="s">
        <v>8435</v>
      </c>
    </row>
    <row r="48" spans="1:3" ht="15">
      <c r="A48" s="76" t="s">
        <v>8050</v>
      </c>
      <c r="B48" s="75" t="s">
        <v>698</v>
      </c>
      <c r="C48" s="81" t="s">
        <v>8435</v>
      </c>
    </row>
    <row r="49" spans="1:3" ht="15">
      <c r="A49" s="76" t="s">
        <v>8050</v>
      </c>
      <c r="B49" s="75" t="s">
        <v>8049</v>
      </c>
      <c r="C49" s="81" t="s">
        <v>8435</v>
      </c>
    </row>
    <row r="50" spans="1:3" ht="15">
      <c r="A50" s="76" t="s">
        <v>8050</v>
      </c>
      <c r="B50" s="75" t="s">
        <v>8763</v>
      </c>
      <c r="C50" s="81" t="s">
        <v>8435</v>
      </c>
    </row>
    <row r="51" spans="1:3" ht="15">
      <c r="A51" s="76" t="s">
        <v>8050</v>
      </c>
      <c r="B51" s="75" t="s">
        <v>8764</v>
      </c>
      <c r="C51" s="81" t="s">
        <v>8435</v>
      </c>
    </row>
    <row r="52" spans="1:3" ht="15">
      <c r="A52" s="76" t="s">
        <v>8050</v>
      </c>
      <c r="B52" s="75" t="s">
        <v>8765</v>
      </c>
      <c r="C52" s="81" t="s">
        <v>8435</v>
      </c>
    </row>
    <row r="53" spans="1:3" ht="15">
      <c r="A53" s="76" t="s">
        <v>8050</v>
      </c>
      <c r="B53" s="75" t="s">
        <v>8766</v>
      </c>
      <c r="C53" s="81" t="s">
        <v>8435</v>
      </c>
    </row>
    <row r="54" spans="1:3" ht="15">
      <c r="A54" s="76" t="s">
        <v>8050</v>
      </c>
      <c r="B54" s="75" t="s">
        <v>774</v>
      </c>
      <c r="C54" s="81" t="s">
        <v>8435</v>
      </c>
    </row>
    <row r="55" spans="1:3" ht="15">
      <c r="A55" s="76" t="s">
        <v>8050</v>
      </c>
      <c r="B55" s="75" t="s">
        <v>8767</v>
      </c>
      <c r="C55" s="81" t="s">
        <v>8435</v>
      </c>
    </row>
    <row r="56" spans="1:3" ht="15">
      <c r="A56" s="76" t="s">
        <v>8050</v>
      </c>
      <c r="B56" s="75" t="s">
        <v>8768</v>
      </c>
      <c r="C56" s="81" t="s">
        <v>8435</v>
      </c>
    </row>
    <row r="57" spans="1:3" ht="15">
      <c r="A57" s="76" t="s">
        <v>8050</v>
      </c>
      <c r="B57" s="75" t="s">
        <v>8769</v>
      </c>
      <c r="C57" s="81" t="s">
        <v>8435</v>
      </c>
    </row>
    <row r="58" spans="1:3" ht="15">
      <c r="A58" s="76" t="s">
        <v>8050</v>
      </c>
      <c r="B58" s="75" t="s">
        <v>8701</v>
      </c>
      <c r="C58" s="81" t="s">
        <v>8435</v>
      </c>
    </row>
    <row r="59" spans="1:3" ht="15">
      <c r="A59" s="76" t="s">
        <v>8050</v>
      </c>
      <c r="B59" s="75" t="s">
        <v>8702</v>
      </c>
      <c r="C59" s="81" t="s">
        <v>8435</v>
      </c>
    </row>
    <row r="60" spans="1:3" ht="15">
      <c r="A60" s="76" t="s">
        <v>8050</v>
      </c>
      <c r="B60" s="75">
        <v>26</v>
      </c>
      <c r="C60" s="81" t="s">
        <v>8435</v>
      </c>
    </row>
    <row r="61" spans="1:3" ht="15">
      <c r="A61" s="76" t="s">
        <v>8050</v>
      </c>
      <c r="B61" s="75" t="s">
        <v>651</v>
      </c>
      <c r="C61" s="81" t="s">
        <v>8435</v>
      </c>
    </row>
    <row r="62" spans="1:3" ht="15">
      <c r="A62" s="76" t="s">
        <v>8050</v>
      </c>
      <c r="B62" s="75" t="s">
        <v>8770</v>
      </c>
      <c r="C62" s="81" t="s">
        <v>8435</v>
      </c>
    </row>
    <row r="63" spans="1:3" ht="15">
      <c r="A63" s="76" t="s">
        <v>8050</v>
      </c>
      <c r="B63" s="75" t="s">
        <v>8771</v>
      </c>
      <c r="C63" s="81" t="s">
        <v>8435</v>
      </c>
    </row>
    <row r="64" spans="1:3" ht="15">
      <c r="A64" s="76" t="s">
        <v>8050</v>
      </c>
      <c r="B64" s="75" t="s">
        <v>8772</v>
      </c>
      <c r="C64" s="81" t="s">
        <v>8435</v>
      </c>
    </row>
    <row r="65" spans="1:3" ht="15">
      <c r="A65" s="76" t="s">
        <v>8050</v>
      </c>
      <c r="B65" s="75" t="s">
        <v>904</v>
      </c>
      <c r="C65" s="81" t="s">
        <v>8435</v>
      </c>
    </row>
    <row r="66" spans="1:3" ht="15">
      <c r="A66" s="76" t="s">
        <v>8050</v>
      </c>
      <c r="B66" s="75" t="s">
        <v>1250</v>
      </c>
      <c r="C66" s="81" t="s">
        <v>8435</v>
      </c>
    </row>
    <row r="67" spans="1:3" ht="15">
      <c r="A67" s="76" t="s">
        <v>8050</v>
      </c>
      <c r="B67" s="75" t="s">
        <v>1084</v>
      </c>
      <c r="C67" s="81" t="s">
        <v>8435</v>
      </c>
    </row>
    <row r="68" spans="1:3" ht="15">
      <c r="A68" s="76" t="s">
        <v>8050</v>
      </c>
      <c r="B68" s="75" t="s">
        <v>8773</v>
      </c>
      <c r="C68" s="81" t="s">
        <v>8435</v>
      </c>
    </row>
    <row r="69" spans="1:3" ht="15">
      <c r="A69" s="76" t="s">
        <v>8050</v>
      </c>
      <c r="B69" s="75" t="s">
        <v>8774</v>
      </c>
      <c r="C69" s="81" t="s">
        <v>8435</v>
      </c>
    </row>
    <row r="70" spans="1:3" ht="15">
      <c r="A70" s="76" t="s">
        <v>8050</v>
      </c>
      <c r="B70" s="75" t="s">
        <v>8775</v>
      </c>
      <c r="C70" s="81" t="s">
        <v>8435</v>
      </c>
    </row>
    <row r="71" spans="1:3" ht="15">
      <c r="A71" s="76" t="s">
        <v>8018</v>
      </c>
      <c r="B71" s="75" t="s">
        <v>887</v>
      </c>
      <c r="C71" s="81" t="s">
        <v>8374</v>
      </c>
    </row>
    <row r="72" spans="1:3" ht="15">
      <c r="A72" s="76" t="s">
        <v>8018</v>
      </c>
      <c r="B72" s="75">
        <v>16</v>
      </c>
      <c r="C72" s="81" t="s">
        <v>8374</v>
      </c>
    </row>
    <row r="73" spans="1:3" ht="15">
      <c r="A73" s="76" t="s">
        <v>8018</v>
      </c>
      <c r="B73" s="75" t="s">
        <v>575</v>
      </c>
      <c r="C73" s="81" t="s">
        <v>8374</v>
      </c>
    </row>
    <row r="74" spans="1:3" ht="15">
      <c r="A74" s="76" t="s">
        <v>8018</v>
      </c>
      <c r="B74" s="75">
        <v>2023</v>
      </c>
      <c r="C74" s="81" t="s">
        <v>8374</v>
      </c>
    </row>
    <row r="75" spans="1:3" ht="15">
      <c r="A75" s="76" t="s">
        <v>8018</v>
      </c>
      <c r="B75" s="75" t="s">
        <v>8699</v>
      </c>
      <c r="C75" s="81" t="s">
        <v>8374</v>
      </c>
    </row>
    <row r="76" spans="1:3" ht="15">
      <c r="A76" s="76" t="s">
        <v>8018</v>
      </c>
      <c r="B76" s="75" t="s">
        <v>698</v>
      </c>
      <c r="C76" s="81" t="s">
        <v>8374</v>
      </c>
    </row>
    <row r="77" spans="1:3" ht="15">
      <c r="A77" s="76" t="s">
        <v>8018</v>
      </c>
      <c r="B77" s="75" t="s">
        <v>419</v>
      </c>
      <c r="C77" s="81" t="s">
        <v>8374</v>
      </c>
    </row>
    <row r="78" spans="1:3" ht="15">
      <c r="A78" s="76" t="s">
        <v>8018</v>
      </c>
      <c r="B78" s="75" t="s">
        <v>1051</v>
      </c>
      <c r="C78" s="81" t="s">
        <v>8374</v>
      </c>
    </row>
    <row r="79" spans="1:3" ht="15">
      <c r="A79" s="76" t="s">
        <v>8018</v>
      </c>
      <c r="B79" s="75" t="s">
        <v>8749</v>
      </c>
      <c r="C79" s="81" t="s">
        <v>8374</v>
      </c>
    </row>
    <row r="80" spans="1:3" ht="15">
      <c r="A80" s="76" t="s">
        <v>8018</v>
      </c>
      <c r="B80" s="75" t="s">
        <v>694</v>
      </c>
      <c r="C80" s="81" t="s">
        <v>8374</v>
      </c>
    </row>
    <row r="81" spans="1:3" ht="15">
      <c r="A81" s="76" t="s">
        <v>8018</v>
      </c>
      <c r="B81" s="75" t="s">
        <v>491</v>
      </c>
      <c r="C81" s="81" t="s">
        <v>8374</v>
      </c>
    </row>
    <row r="82" spans="1:3" ht="15">
      <c r="A82" s="76" t="s">
        <v>8018</v>
      </c>
      <c r="B82" s="75" t="s">
        <v>8037</v>
      </c>
      <c r="C82" s="81" t="s">
        <v>8374</v>
      </c>
    </row>
    <row r="83" spans="1:3" ht="15">
      <c r="A83" s="76" t="s">
        <v>8022</v>
      </c>
      <c r="B83" s="75" t="s">
        <v>414</v>
      </c>
      <c r="C83" s="81" t="s">
        <v>8379</v>
      </c>
    </row>
    <row r="84" spans="1:3" ht="15">
      <c r="A84" s="76" t="s">
        <v>8022</v>
      </c>
      <c r="B84" s="75" t="s">
        <v>620</v>
      </c>
      <c r="C84" s="81" t="s">
        <v>8379</v>
      </c>
    </row>
    <row r="85" spans="1:3" ht="15">
      <c r="A85" s="76" t="s">
        <v>8022</v>
      </c>
      <c r="B85" s="75" t="s">
        <v>1110</v>
      </c>
      <c r="C85" s="81" t="s">
        <v>8379</v>
      </c>
    </row>
    <row r="86" spans="1:3" ht="15">
      <c r="A86" s="76" t="s">
        <v>8022</v>
      </c>
      <c r="B86" s="75" t="s">
        <v>392</v>
      </c>
      <c r="C86" s="81" t="s">
        <v>8379</v>
      </c>
    </row>
    <row r="87" spans="1:3" ht="15">
      <c r="A87" s="76" t="s">
        <v>8022</v>
      </c>
      <c r="B87" s="75" t="s">
        <v>1136</v>
      </c>
      <c r="C87" s="81" t="s">
        <v>8379</v>
      </c>
    </row>
    <row r="88" spans="1:3" ht="15">
      <c r="A88" s="76" t="s">
        <v>8022</v>
      </c>
      <c r="B88" s="75" t="s">
        <v>8049</v>
      </c>
      <c r="C88" s="81" t="s">
        <v>8379</v>
      </c>
    </row>
    <row r="89" spans="1:3" ht="15">
      <c r="A89" s="76" t="s">
        <v>8022</v>
      </c>
      <c r="B89" s="75" t="s">
        <v>1283</v>
      </c>
      <c r="C89" s="81" t="s">
        <v>8379</v>
      </c>
    </row>
    <row r="90" spans="1:3" ht="15">
      <c r="A90" s="76" t="s">
        <v>8022</v>
      </c>
      <c r="B90" s="75" t="s">
        <v>8752</v>
      </c>
      <c r="C90" s="81" t="s">
        <v>8379</v>
      </c>
    </row>
    <row r="91" spans="1:3" ht="15">
      <c r="A91" s="76" t="s">
        <v>8022</v>
      </c>
      <c r="B91" s="75" t="s">
        <v>432</v>
      </c>
      <c r="C91" s="81" t="s">
        <v>8379</v>
      </c>
    </row>
    <row r="92" spans="1:3" ht="15">
      <c r="A92" s="76" t="s">
        <v>8022</v>
      </c>
      <c r="B92" s="75" t="s">
        <v>426</v>
      </c>
      <c r="C92" s="81" t="s">
        <v>8379</v>
      </c>
    </row>
    <row r="93" spans="1:3" ht="15">
      <c r="A93" s="76" t="s">
        <v>8020</v>
      </c>
      <c r="B93" s="75" t="s">
        <v>1177</v>
      </c>
      <c r="C93" s="81" t="s">
        <v>8377</v>
      </c>
    </row>
    <row r="94" spans="1:3" ht="15">
      <c r="A94" s="76" t="s">
        <v>8020</v>
      </c>
      <c r="B94" s="75" t="s">
        <v>799</v>
      </c>
      <c r="C94" s="81" t="s">
        <v>8377</v>
      </c>
    </row>
    <row r="95" spans="1:3" ht="15">
      <c r="A95" s="76" t="s">
        <v>8020</v>
      </c>
      <c r="B95" s="75" t="s">
        <v>8703</v>
      </c>
      <c r="C95" s="81" t="s">
        <v>8377</v>
      </c>
    </row>
    <row r="96" spans="1:3" ht="15">
      <c r="A96" s="76" t="s">
        <v>8020</v>
      </c>
      <c r="B96" s="75" t="s">
        <v>8049</v>
      </c>
      <c r="C96" s="81" t="s">
        <v>8377</v>
      </c>
    </row>
    <row r="97" spans="1:3" ht="15">
      <c r="A97" s="76" t="s">
        <v>8020</v>
      </c>
      <c r="B97" s="75" t="s">
        <v>8704</v>
      </c>
      <c r="C97" s="81" t="s">
        <v>8377</v>
      </c>
    </row>
    <row r="98" spans="1:3" ht="15">
      <c r="A98" s="76" t="s">
        <v>8020</v>
      </c>
      <c r="B98" s="75" t="s">
        <v>649</v>
      </c>
      <c r="C98" s="81" t="s">
        <v>8377</v>
      </c>
    </row>
    <row r="99" spans="1:3" ht="15">
      <c r="A99" s="76" t="s">
        <v>8020</v>
      </c>
      <c r="B99" s="75" t="s">
        <v>1051</v>
      </c>
      <c r="C99" s="81" t="s">
        <v>8377</v>
      </c>
    </row>
    <row r="100" spans="1:3" ht="15">
      <c r="A100" s="76" t="s">
        <v>8020</v>
      </c>
      <c r="B100" s="75" t="s">
        <v>1024</v>
      </c>
      <c r="C100" s="81" t="s">
        <v>8377</v>
      </c>
    </row>
    <row r="101" spans="1:3" ht="15">
      <c r="A101" s="76" t="s">
        <v>8020</v>
      </c>
      <c r="B101" s="75" t="s">
        <v>458</v>
      </c>
      <c r="C101" s="81" t="s">
        <v>8377</v>
      </c>
    </row>
    <row r="102" spans="1:3" ht="15">
      <c r="A102" s="76" t="s">
        <v>8020</v>
      </c>
      <c r="B102" s="75" t="s">
        <v>8019</v>
      </c>
      <c r="C102" s="81" t="s">
        <v>8377</v>
      </c>
    </row>
    <row r="103" spans="1:3" ht="15">
      <c r="A103" s="76" t="s">
        <v>8017</v>
      </c>
      <c r="B103" s="75" t="s">
        <v>8695</v>
      </c>
      <c r="C103" s="81" t="s">
        <v>8373</v>
      </c>
    </row>
    <row r="104" spans="1:3" ht="15">
      <c r="A104" s="76" t="s">
        <v>8017</v>
      </c>
      <c r="B104" s="75" t="s">
        <v>8694</v>
      </c>
      <c r="C104" s="81" t="s">
        <v>8373</v>
      </c>
    </row>
    <row r="105" spans="1:3" ht="15">
      <c r="A105" s="76" t="s">
        <v>8017</v>
      </c>
      <c r="B105" s="75" t="s">
        <v>8049</v>
      </c>
      <c r="C105" s="81" t="s">
        <v>8373</v>
      </c>
    </row>
    <row r="106" spans="1:3" ht="15">
      <c r="A106" s="76" t="s">
        <v>8017</v>
      </c>
      <c r="B106" s="75" t="s">
        <v>8697</v>
      </c>
      <c r="C106" s="81" t="s">
        <v>8373</v>
      </c>
    </row>
    <row r="107" spans="1:3" ht="15">
      <c r="A107" s="76" t="s">
        <v>8017</v>
      </c>
      <c r="B107" s="75" t="s">
        <v>8698</v>
      </c>
      <c r="C107" s="81" t="s">
        <v>8373</v>
      </c>
    </row>
    <row r="108" spans="1:3" ht="15">
      <c r="A108" s="76" t="s">
        <v>8017</v>
      </c>
      <c r="B108" s="75" t="s">
        <v>8696</v>
      </c>
      <c r="C108" s="81" t="s">
        <v>8373</v>
      </c>
    </row>
    <row r="109" spans="1:3" ht="15">
      <c r="A109" s="76" t="s">
        <v>8017</v>
      </c>
      <c r="B109" s="75" t="s">
        <v>8706</v>
      </c>
      <c r="C109" s="81" t="s">
        <v>8373</v>
      </c>
    </row>
    <row r="110" spans="1:3" ht="15">
      <c r="A110" s="76" t="s">
        <v>8017</v>
      </c>
      <c r="B110" s="75" t="s">
        <v>887</v>
      </c>
      <c r="C110" s="81" t="s">
        <v>8373</v>
      </c>
    </row>
    <row r="111" spans="1:3" ht="15">
      <c r="A111" s="76" t="s">
        <v>8017</v>
      </c>
      <c r="B111" s="75" t="s">
        <v>8699</v>
      </c>
      <c r="C111" s="81" t="s">
        <v>8373</v>
      </c>
    </row>
    <row r="112" spans="1:3" ht="15">
      <c r="A112" s="76" t="s">
        <v>8017</v>
      </c>
      <c r="B112" s="75" t="s">
        <v>698</v>
      </c>
      <c r="C112" s="81" t="s">
        <v>8373</v>
      </c>
    </row>
    <row r="113" spans="1:3" ht="15">
      <c r="A113" s="76" t="s">
        <v>8017</v>
      </c>
      <c r="B113" s="75" t="s">
        <v>419</v>
      </c>
      <c r="C113" s="81" t="s">
        <v>8373</v>
      </c>
    </row>
    <row r="114" spans="1:3" ht="15">
      <c r="A114" s="76" t="s">
        <v>8017</v>
      </c>
      <c r="B114" s="75" t="s">
        <v>1051</v>
      </c>
      <c r="C114" s="81" t="s">
        <v>8373</v>
      </c>
    </row>
    <row r="115" spans="1:3" ht="15">
      <c r="A115" s="76" t="s">
        <v>267</v>
      </c>
      <c r="B115" s="75" t="s">
        <v>418</v>
      </c>
      <c r="C115" s="81" t="s">
        <v>8403</v>
      </c>
    </row>
    <row r="116" spans="1:3" ht="15">
      <c r="A116" s="76" t="s">
        <v>267</v>
      </c>
      <c r="B116" s="75" t="s">
        <v>433</v>
      </c>
      <c r="C116" s="81" t="s">
        <v>8403</v>
      </c>
    </row>
    <row r="117" spans="1:3" ht="15">
      <c r="A117" s="76" t="s">
        <v>267</v>
      </c>
      <c r="B117" s="75" t="s">
        <v>8708</v>
      </c>
      <c r="C117" s="81" t="s">
        <v>8403</v>
      </c>
    </row>
    <row r="118" spans="1:3" ht="15">
      <c r="A118" s="76" t="s">
        <v>267</v>
      </c>
      <c r="B118" s="75" t="s">
        <v>717</v>
      </c>
      <c r="C118" s="81" t="s">
        <v>8403</v>
      </c>
    </row>
    <row r="119" spans="1:3" ht="15">
      <c r="A119" s="76" t="s">
        <v>267</v>
      </c>
      <c r="B119" s="75" t="s">
        <v>1500</v>
      </c>
      <c r="C119" s="81" t="s">
        <v>8403</v>
      </c>
    </row>
    <row r="120" spans="1:3" ht="15">
      <c r="A120" s="76" t="s">
        <v>267</v>
      </c>
      <c r="B120" s="75" t="s">
        <v>480</v>
      </c>
      <c r="C120" s="81" t="s">
        <v>8403</v>
      </c>
    </row>
    <row r="121" spans="1:3" ht="15">
      <c r="A121" s="76" t="s">
        <v>267</v>
      </c>
      <c r="B121" s="75" t="s">
        <v>1461</v>
      </c>
      <c r="C121" s="81" t="s">
        <v>8403</v>
      </c>
    </row>
    <row r="122" spans="1:3" ht="15">
      <c r="A122" s="76" t="s">
        <v>267</v>
      </c>
      <c r="B122" s="75" t="s">
        <v>8776</v>
      </c>
      <c r="C122" s="81" t="s">
        <v>8403</v>
      </c>
    </row>
    <row r="123" spans="1:3" ht="15">
      <c r="A123" s="76" t="s">
        <v>267</v>
      </c>
      <c r="B123" s="75" t="s">
        <v>458</v>
      </c>
      <c r="C123" s="81" t="s">
        <v>8403</v>
      </c>
    </row>
    <row r="124" spans="1:3" ht="15">
      <c r="A124" s="76" t="s">
        <v>267</v>
      </c>
      <c r="B124" s="75" t="s">
        <v>8123</v>
      </c>
      <c r="C124" s="81" t="s">
        <v>8403</v>
      </c>
    </row>
    <row r="125" spans="1:3" ht="15">
      <c r="A125" s="76" t="s">
        <v>267</v>
      </c>
      <c r="B125" s="75" t="s">
        <v>1270</v>
      </c>
      <c r="C125" s="81" t="s">
        <v>8403</v>
      </c>
    </row>
    <row r="126" spans="1:3" ht="15">
      <c r="A126" s="76" t="s">
        <v>267</v>
      </c>
      <c r="B126" s="75" t="s">
        <v>8035</v>
      </c>
      <c r="C126" s="81" t="s">
        <v>8403</v>
      </c>
    </row>
    <row r="127" spans="1:3" ht="15">
      <c r="A127" s="76" t="s">
        <v>8035</v>
      </c>
      <c r="B127" s="75" t="s">
        <v>856</v>
      </c>
      <c r="C127" s="81" t="s">
        <v>8398</v>
      </c>
    </row>
    <row r="128" spans="1:3" ht="15">
      <c r="A128" s="76" t="s">
        <v>8035</v>
      </c>
      <c r="B128" s="75" t="s">
        <v>651</v>
      </c>
      <c r="C128" s="81" t="s">
        <v>8398</v>
      </c>
    </row>
    <row r="129" spans="1:3" ht="15">
      <c r="A129" s="76" t="s">
        <v>8035</v>
      </c>
      <c r="B129" s="75">
        <v>27</v>
      </c>
      <c r="C129" s="81" t="s">
        <v>8398</v>
      </c>
    </row>
    <row r="130" spans="1:3" ht="15">
      <c r="A130" s="76" t="s">
        <v>8035</v>
      </c>
      <c r="B130" s="75">
        <v>26</v>
      </c>
      <c r="C130" s="81" t="s">
        <v>8398</v>
      </c>
    </row>
    <row r="131" spans="1:3" ht="15">
      <c r="A131" s="76" t="s">
        <v>8035</v>
      </c>
      <c r="B131" s="75" t="s">
        <v>8701</v>
      </c>
      <c r="C131" s="81" t="s">
        <v>8398</v>
      </c>
    </row>
    <row r="132" spans="1:3" ht="15">
      <c r="A132" s="76" t="s">
        <v>8035</v>
      </c>
      <c r="B132" s="75" t="s">
        <v>8702</v>
      </c>
      <c r="C132" s="81" t="s">
        <v>8398</v>
      </c>
    </row>
    <row r="133" spans="1:3" ht="15">
      <c r="A133" s="76" t="s">
        <v>8035</v>
      </c>
      <c r="B133" s="75" t="s">
        <v>8777</v>
      </c>
      <c r="C133" s="81" t="s">
        <v>8398</v>
      </c>
    </row>
    <row r="134" spans="1:3" ht="15">
      <c r="A134" s="76" t="s">
        <v>8035</v>
      </c>
      <c r="B134" s="75" t="s">
        <v>614</v>
      </c>
      <c r="C134" s="81" t="s">
        <v>8398</v>
      </c>
    </row>
    <row r="135" spans="1:3" ht="15">
      <c r="A135" s="76" t="s">
        <v>8035</v>
      </c>
      <c r="B135" s="75" t="s">
        <v>8712</v>
      </c>
      <c r="C135" s="81" t="s">
        <v>8398</v>
      </c>
    </row>
    <row r="136" spans="1:3" ht="15">
      <c r="A136" s="76" t="s">
        <v>8035</v>
      </c>
      <c r="B136" s="75" t="s">
        <v>673</v>
      </c>
      <c r="C136" s="81" t="s">
        <v>8398</v>
      </c>
    </row>
    <row r="137" spans="1:3" ht="15">
      <c r="A137" s="76" t="s">
        <v>8035</v>
      </c>
      <c r="B137" s="75" t="s">
        <v>8713</v>
      </c>
      <c r="C137" s="81" t="s">
        <v>8398</v>
      </c>
    </row>
    <row r="138" spans="1:3" ht="15">
      <c r="A138" s="76" t="s">
        <v>8035</v>
      </c>
      <c r="B138" s="75" t="s">
        <v>433</v>
      </c>
      <c r="C138" s="81" t="s">
        <v>8398</v>
      </c>
    </row>
    <row r="139" spans="1:3" ht="15">
      <c r="A139" s="76" t="s">
        <v>8035</v>
      </c>
      <c r="B139" s="75" t="s">
        <v>8708</v>
      </c>
      <c r="C139" s="81" t="s">
        <v>8398</v>
      </c>
    </row>
    <row r="140" spans="1:3" ht="15">
      <c r="A140" s="76" t="s">
        <v>8035</v>
      </c>
      <c r="B140" s="75" t="s">
        <v>717</v>
      </c>
      <c r="C140" s="81" t="s">
        <v>8398</v>
      </c>
    </row>
    <row r="141" spans="1:3" ht="15">
      <c r="A141" s="76" t="s">
        <v>8035</v>
      </c>
      <c r="B141" s="75" t="s">
        <v>1500</v>
      </c>
      <c r="C141" s="81" t="s">
        <v>8398</v>
      </c>
    </row>
    <row r="142" spans="1:3" ht="15">
      <c r="A142" s="76" t="s">
        <v>8035</v>
      </c>
      <c r="B142" s="75" t="s">
        <v>480</v>
      </c>
      <c r="C142" s="81" t="s">
        <v>8398</v>
      </c>
    </row>
    <row r="143" spans="1:3" ht="15">
      <c r="A143" s="76" t="s">
        <v>8035</v>
      </c>
      <c r="B143" s="75" t="s">
        <v>1461</v>
      </c>
      <c r="C143" s="81" t="s">
        <v>8398</v>
      </c>
    </row>
    <row r="144" spans="1:3" ht="15">
      <c r="A144" s="76" t="s">
        <v>8035</v>
      </c>
      <c r="B144" s="75" t="s">
        <v>8776</v>
      </c>
      <c r="C144" s="81" t="s">
        <v>8398</v>
      </c>
    </row>
    <row r="145" spans="1:3" ht="15">
      <c r="A145" s="76" t="s">
        <v>8035</v>
      </c>
      <c r="B145" s="75" t="s">
        <v>458</v>
      </c>
      <c r="C145" s="81" t="s">
        <v>8398</v>
      </c>
    </row>
    <row r="146" spans="1:3" ht="15">
      <c r="A146" s="76" t="s">
        <v>8035</v>
      </c>
      <c r="B146" s="75" t="s">
        <v>8123</v>
      </c>
      <c r="C146" s="81" t="s">
        <v>8398</v>
      </c>
    </row>
    <row r="147" spans="1:3" ht="15">
      <c r="A147" s="76" t="s">
        <v>8035</v>
      </c>
      <c r="B147" s="75" t="s">
        <v>1270</v>
      </c>
      <c r="C147" s="81" t="s">
        <v>8398</v>
      </c>
    </row>
    <row r="148" spans="1:3" ht="15">
      <c r="A148" s="76" t="s">
        <v>8011</v>
      </c>
      <c r="B148" s="75" t="s">
        <v>1286</v>
      </c>
      <c r="C148" s="81" t="s">
        <v>8360</v>
      </c>
    </row>
    <row r="149" spans="1:3" ht="15">
      <c r="A149" s="76" t="s">
        <v>8011</v>
      </c>
      <c r="B149" s="75" t="s">
        <v>8051</v>
      </c>
      <c r="C149" s="81" t="s">
        <v>8360</v>
      </c>
    </row>
    <row r="150" spans="1:3" ht="15">
      <c r="A150" s="76" t="s">
        <v>8011</v>
      </c>
      <c r="B150" s="75" t="s">
        <v>8052</v>
      </c>
      <c r="C150" s="81" t="s">
        <v>8360</v>
      </c>
    </row>
    <row r="151" spans="1:3" ht="15">
      <c r="A151" s="76" t="s">
        <v>8011</v>
      </c>
      <c r="B151" s="75" t="s">
        <v>8049</v>
      </c>
      <c r="C151" s="81" t="s">
        <v>8360</v>
      </c>
    </row>
    <row r="152" spans="1:3" ht="15">
      <c r="A152" s="76" t="s">
        <v>8011</v>
      </c>
      <c r="B152" s="75" t="s">
        <v>8709</v>
      </c>
      <c r="C152" s="81" t="s">
        <v>8360</v>
      </c>
    </row>
    <row r="153" spans="1:3" ht="15">
      <c r="A153" s="76" t="s">
        <v>8011</v>
      </c>
      <c r="B153" s="75" t="s">
        <v>619</v>
      </c>
      <c r="C153" s="81" t="s">
        <v>8360</v>
      </c>
    </row>
    <row r="154" spans="1:3" ht="15">
      <c r="A154" s="76" t="s">
        <v>8011</v>
      </c>
      <c r="B154" s="75" t="s">
        <v>8697</v>
      </c>
      <c r="C154" s="81" t="s">
        <v>8360</v>
      </c>
    </row>
    <row r="155" spans="1:3" ht="15">
      <c r="A155" s="76" t="s">
        <v>8011</v>
      </c>
      <c r="B155" s="75" t="s">
        <v>8698</v>
      </c>
      <c r="C155" s="81" t="s">
        <v>8360</v>
      </c>
    </row>
    <row r="156" spans="1:3" ht="15">
      <c r="A156" s="76" t="s">
        <v>8011</v>
      </c>
      <c r="B156" s="75" t="s">
        <v>8696</v>
      </c>
      <c r="C156" s="81" t="s">
        <v>8360</v>
      </c>
    </row>
    <row r="157" spans="1:3" ht="15">
      <c r="A157" s="76" t="s">
        <v>8011</v>
      </c>
      <c r="B157" s="75" t="s">
        <v>8705</v>
      </c>
      <c r="C157" s="81" t="s">
        <v>8360</v>
      </c>
    </row>
    <row r="158" spans="1:3" ht="15">
      <c r="A158" s="76" t="s">
        <v>8011</v>
      </c>
      <c r="B158" s="75" t="s">
        <v>555</v>
      </c>
      <c r="C158" s="81" t="s">
        <v>8360</v>
      </c>
    </row>
    <row r="159" spans="1:3" ht="15">
      <c r="A159" s="76" t="s">
        <v>8011</v>
      </c>
      <c r="B159" s="75" t="s">
        <v>799</v>
      </c>
      <c r="C159" s="81" t="s">
        <v>8360</v>
      </c>
    </row>
    <row r="160" spans="1:3" ht="15">
      <c r="A160" s="76" t="s">
        <v>8011</v>
      </c>
      <c r="B160" s="75" t="s">
        <v>8743</v>
      </c>
      <c r="C160" s="81" t="s">
        <v>8360</v>
      </c>
    </row>
    <row r="161" spans="1:3" ht="15">
      <c r="A161" s="76" t="s">
        <v>8011</v>
      </c>
      <c r="B161" s="75" t="s">
        <v>538</v>
      </c>
      <c r="C161" s="81" t="s">
        <v>8360</v>
      </c>
    </row>
    <row r="162" spans="1:3" ht="15">
      <c r="A162" s="76" t="s">
        <v>8011</v>
      </c>
      <c r="B162" s="75" t="s">
        <v>1280</v>
      </c>
      <c r="C162" s="81" t="s">
        <v>8360</v>
      </c>
    </row>
    <row r="163" spans="1:3" ht="15">
      <c r="A163" s="76" t="s">
        <v>8011</v>
      </c>
      <c r="B163" s="75">
        <v>2023</v>
      </c>
      <c r="C163" s="81" t="s">
        <v>8360</v>
      </c>
    </row>
    <row r="164" spans="1:3" ht="15">
      <c r="A164" s="76" t="s">
        <v>8011</v>
      </c>
      <c r="B164" s="75" t="s">
        <v>419</v>
      </c>
      <c r="C164" s="81" t="s">
        <v>8360</v>
      </c>
    </row>
    <row r="165" spans="1:3" ht="15">
      <c r="A165" s="76" t="s">
        <v>8011</v>
      </c>
      <c r="B165" s="75" t="s">
        <v>1051</v>
      </c>
      <c r="C165" s="81" t="s">
        <v>8360</v>
      </c>
    </row>
    <row r="166" spans="1:3" ht="15">
      <c r="A166" s="76" t="s">
        <v>8011</v>
      </c>
      <c r="B166" s="75" t="s">
        <v>8711</v>
      </c>
      <c r="C166" s="81" t="s">
        <v>8360</v>
      </c>
    </row>
    <row r="167" spans="1:3" ht="15">
      <c r="A167" s="76" t="s">
        <v>8011</v>
      </c>
      <c r="B167" s="75" t="s">
        <v>1097</v>
      </c>
      <c r="C167" s="81" t="s">
        <v>8360</v>
      </c>
    </row>
    <row r="168" spans="1:3" ht="15">
      <c r="A168" s="76" t="s">
        <v>8028</v>
      </c>
      <c r="B168" s="75" t="s">
        <v>8049</v>
      </c>
      <c r="C168" s="81" t="s">
        <v>8386</v>
      </c>
    </row>
    <row r="169" spans="1:3" ht="15">
      <c r="A169" s="76" t="s">
        <v>8028</v>
      </c>
      <c r="B169" s="75" t="s">
        <v>8697</v>
      </c>
      <c r="C169" s="81" t="s">
        <v>8386</v>
      </c>
    </row>
    <row r="170" spans="1:3" ht="15">
      <c r="A170" s="76" t="s">
        <v>8028</v>
      </c>
      <c r="B170" s="75" t="s">
        <v>8698</v>
      </c>
      <c r="C170" s="81" t="s">
        <v>8386</v>
      </c>
    </row>
    <row r="171" spans="1:3" ht="15">
      <c r="A171" s="76" t="s">
        <v>8028</v>
      </c>
      <c r="B171" s="75" t="s">
        <v>8696</v>
      </c>
      <c r="C171" s="81" t="s">
        <v>8386</v>
      </c>
    </row>
    <row r="172" spans="1:3" ht="15">
      <c r="A172" s="76" t="s">
        <v>8028</v>
      </c>
      <c r="B172" s="75" t="s">
        <v>8706</v>
      </c>
      <c r="C172" s="81" t="s">
        <v>8386</v>
      </c>
    </row>
    <row r="173" spans="1:3" ht="15">
      <c r="A173" s="76" t="s">
        <v>8028</v>
      </c>
      <c r="B173" s="75" t="s">
        <v>887</v>
      </c>
      <c r="C173" s="81" t="s">
        <v>8386</v>
      </c>
    </row>
    <row r="174" spans="1:3" ht="15">
      <c r="A174" s="76" t="s">
        <v>8028</v>
      </c>
      <c r="B174" s="75" t="s">
        <v>8699</v>
      </c>
      <c r="C174" s="81" t="s">
        <v>8386</v>
      </c>
    </row>
    <row r="175" spans="1:3" ht="15">
      <c r="A175" s="76" t="s">
        <v>8028</v>
      </c>
      <c r="B175" s="75" t="s">
        <v>698</v>
      </c>
      <c r="C175" s="81" t="s">
        <v>8386</v>
      </c>
    </row>
    <row r="176" spans="1:3" ht="15">
      <c r="A176" s="76" t="s">
        <v>8028</v>
      </c>
      <c r="B176" s="75" t="s">
        <v>419</v>
      </c>
      <c r="C176" s="81" t="s">
        <v>8386</v>
      </c>
    </row>
    <row r="177" spans="1:3" ht="15">
      <c r="A177" s="76" t="s">
        <v>8028</v>
      </c>
      <c r="B177" s="75" t="s">
        <v>1051</v>
      </c>
      <c r="C177" s="81" t="s">
        <v>8386</v>
      </c>
    </row>
    <row r="178" spans="1:3" ht="15">
      <c r="A178" s="76" t="s">
        <v>8028</v>
      </c>
      <c r="B178" s="75" t="s">
        <v>8029</v>
      </c>
      <c r="C178" s="81" t="s">
        <v>8386</v>
      </c>
    </row>
    <row r="179" spans="1:3" ht="15">
      <c r="A179" s="76" t="s">
        <v>8030</v>
      </c>
      <c r="B179" s="75" t="s">
        <v>8778</v>
      </c>
      <c r="C179" s="81" t="s">
        <v>8389</v>
      </c>
    </row>
    <row r="180" spans="1:3" ht="15">
      <c r="A180" s="76" t="s">
        <v>8030</v>
      </c>
      <c r="B180" s="75" t="s">
        <v>8779</v>
      </c>
      <c r="C180" s="81" t="s">
        <v>8389</v>
      </c>
    </row>
    <row r="181" spans="1:3" ht="15">
      <c r="A181" s="76" t="s">
        <v>8030</v>
      </c>
      <c r="B181" s="75" t="s">
        <v>8780</v>
      </c>
      <c r="C181" s="81" t="s">
        <v>8389</v>
      </c>
    </row>
    <row r="182" spans="1:3" ht="15">
      <c r="A182" s="76" t="s">
        <v>8030</v>
      </c>
      <c r="B182" s="75" t="s">
        <v>8781</v>
      </c>
      <c r="C182" s="81" t="s">
        <v>8389</v>
      </c>
    </row>
    <row r="183" spans="1:3" ht="15">
      <c r="A183" s="76" t="s">
        <v>8030</v>
      </c>
      <c r="B183" s="75" t="s">
        <v>8124</v>
      </c>
      <c r="C183" s="81" t="s">
        <v>8389</v>
      </c>
    </row>
    <row r="184" spans="1:3" ht="15">
      <c r="A184" s="76" t="s">
        <v>8030</v>
      </c>
      <c r="B184" s="75" t="s">
        <v>8701</v>
      </c>
      <c r="C184" s="81" t="s">
        <v>8389</v>
      </c>
    </row>
    <row r="185" spans="1:3" ht="15">
      <c r="A185" s="76" t="s">
        <v>8030</v>
      </c>
      <c r="B185" s="75" t="s">
        <v>8702</v>
      </c>
      <c r="C185" s="81" t="s">
        <v>8389</v>
      </c>
    </row>
    <row r="186" spans="1:3" ht="15">
      <c r="A186" s="76" t="s">
        <v>8030</v>
      </c>
      <c r="B186" s="75" t="s">
        <v>651</v>
      </c>
      <c r="C186" s="81" t="s">
        <v>8389</v>
      </c>
    </row>
    <row r="187" spans="1:3" ht="15">
      <c r="A187" s="76" t="s">
        <v>8030</v>
      </c>
      <c r="B187" s="75">
        <v>27</v>
      </c>
      <c r="C187" s="81" t="s">
        <v>8389</v>
      </c>
    </row>
    <row r="188" spans="1:3" ht="15">
      <c r="A188" s="76" t="s">
        <v>8030</v>
      </c>
      <c r="B188" s="75">
        <v>26</v>
      </c>
      <c r="C188" s="81" t="s">
        <v>8389</v>
      </c>
    </row>
    <row r="189" spans="1:3" ht="15">
      <c r="A189" s="76" t="s">
        <v>8030</v>
      </c>
      <c r="B189" s="75" t="s">
        <v>8699</v>
      </c>
      <c r="C189" s="81" t="s">
        <v>8389</v>
      </c>
    </row>
    <row r="190" spans="1:3" ht="15">
      <c r="A190" s="76" t="s">
        <v>8030</v>
      </c>
      <c r="B190" s="75" t="s">
        <v>698</v>
      </c>
      <c r="C190" s="81" t="s">
        <v>8389</v>
      </c>
    </row>
    <row r="191" spans="1:3" ht="15">
      <c r="A191" s="76" t="s">
        <v>8030</v>
      </c>
      <c r="B191" s="75" t="s">
        <v>419</v>
      </c>
      <c r="C191" s="81" t="s">
        <v>8389</v>
      </c>
    </row>
    <row r="192" spans="1:3" ht="15">
      <c r="A192" s="76" t="s">
        <v>8030</v>
      </c>
      <c r="B192" s="75" t="s">
        <v>1051</v>
      </c>
      <c r="C192" s="81" t="s">
        <v>8389</v>
      </c>
    </row>
    <row r="193" spans="1:3" ht="15">
      <c r="A193" s="76" t="s">
        <v>8040</v>
      </c>
      <c r="B193" s="75" t="s">
        <v>8782</v>
      </c>
      <c r="C193" s="81" t="s">
        <v>8411</v>
      </c>
    </row>
    <row r="194" spans="1:3" ht="15">
      <c r="A194" s="76" t="s">
        <v>8040</v>
      </c>
      <c r="B194" s="75" t="s">
        <v>8783</v>
      </c>
      <c r="C194" s="81" t="s">
        <v>8411</v>
      </c>
    </row>
    <row r="195" spans="1:3" ht="15">
      <c r="A195" s="76" t="s">
        <v>8040</v>
      </c>
      <c r="B195" s="75" t="s">
        <v>8124</v>
      </c>
      <c r="C195" s="81" t="s">
        <v>8411</v>
      </c>
    </row>
    <row r="196" spans="1:3" ht="15">
      <c r="A196" s="76" t="s">
        <v>8040</v>
      </c>
      <c r="B196" s="75" t="s">
        <v>619</v>
      </c>
      <c r="C196" s="81" t="s">
        <v>8411</v>
      </c>
    </row>
    <row r="197" spans="1:3" ht="15">
      <c r="A197" s="76" t="s">
        <v>8040</v>
      </c>
      <c r="B197" s="75" t="s">
        <v>8716</v>
      </c>
      <c r="C197" s="81" t="s">
        <v>8411</v>
      </c>
    </row>
    <row r="198" spans="1:3" ht="15">
      <c r="A198" s="76" t="s">
        <v>8040</v>
      </c>
      <c r="B198" s="75" t="s">
        <v>8701</v>
      </c>
      <c r="C198" s="81" t="s">
        <v>8411</v>
      </c>
    </row>
    <row r="199" spans="1:3" ht="15">
      <c r="A199" s="76" t="s">
        <v>8040</v>
      </c>
      <c r="B199" s="75" t="s">
        <v>8702</v>
      </c>
      <c r="C199" s="81" t="s">
        <v>8411</v>
      </c>
    </row>
    <row r="200" spans="1:3" ht="15">
      <c r="A200" s="76" t="s">
        <v>8040</v>
      </c>
      <c r="B200" s="75" t="s">
        <v>651</v>
      </c>
      <c r="C200" s="81" t="s">
        <v>8411</v>
      </c>
    </row>
    <row r="201" spans="1:3" ht="15">
      <c r="A201" s="76" t="s">
        <v>8040</v>
      </c>
      <c r="B201" s="75">
        <v>27</v>
      </c>
      <c r="C201" s="81" t="s">
        <v>8411</v>
      </c>
    </row>
    <row r="202" spans="1:3" ht="15">
      <c r="A202" s="76" t="s">
        <v>8040</v>
      </c>
      <c r="B202" s="75">
        <v>26</v>
      </c>
      <c r="C202" s="81" t="s">
        <v>8411</v>
      </c>
    </row>
    <row r="203" spans="1:3" ht="15">
      <c r="A203" s="76" t="s">
        <v>8040</v>
      </c>
      <c r="B203" s="75">
        <v>1616</v>
      </c>
      <c r="C203" s="81" t="s">
        <v>8411</v>
      </c>
    </row>
    <row r="204" spans="1:3" ht="15">
      <c r="A204" s="76" t="s">
        <v>8040</v>
      </c>
      <c r="B204" s="75" t="s">
        <v>457</v>
      </c>
      <c r="C204" s="81" t="s">
        <v>8411</v>
      </c>
    </row>
    <row r="205" spans="1:3" ht="15">
      <c r="A205" s="76" t="s">
        <v>8040</v>
      </c>
      <c r="B205" s="75" t="s">
        <v>8784</v>
      </c>
      <c r="C205" s="81" t="s">
        <v>8411</v>
      </c>
    </row>
    <row r="206" spans="1:3" ht="15">
      <c r="A206" s="76" t="s">
        <v>8040</v>
      </c>
      <c r="B206" s="75">
        <v>2023</v>
      </c>
      <c r="C206" s="81" t="s">
        <v>8411</v>
      </c>
    </row>
    <row r="207" spans="1:3" ht="15">
      <c r="A207" s="76" t="s">
        <v>8040</v>
      </c>
      <c r="B207" s="75" t="s">
        <v>8699</v>
      </c>
      <c r="C207" s="81" t="s">
        <v>8411</v>
      </c>
    </row>
    <row r="208" spans="1:3" ht="15">
      <c r="A208" s="76" t="s">
        <v>8040</v>
      </c>
      <c r="B208" s="75" t="s">
        <v>698</v>
      </c>
      <c r="C208" s="81" t="s">
        <v>8411</v>
      </c>
    </row>
    <row r="209" spans="1:3" ht="15">
      <c r="A209" s="76" t="s">
        <v>8040</v>
      </c>
      <c r="B209" s="75" t="s">
        <v>419</v>
      </c>
      <c r="C209" s="81" t="s">
        <v>8411</v>
      </c>
    </row>
    <row r="210" spans="1:3" ht="15">
      <c r="A210" s="76" t="s">
        <v>8040</v>
      </c>
      <c r="B210" s="75" t="s">
        <v>1051</v>
      </c>
      <c r="C210" s="81" t="s">
        <v>8411</v>
      </c>
    </row>
    <row r="211" spans="1:3" ht="15">
      <c r="A211" s="76" t="s">
        <v>8040</v>
      </c>
      <c r="B211" s="75" t="s">
        <v>582</v>
      </c>
      <c r="C211" s="81" t="s">
        <v>8411</v>
      </c>
    </row>
    <row r="212" spans="1:3" ht="15">
      <c r="A212" s="76" t="s">
        <v>8040</v>
      </c>
      <c r="B212" s="75" t="s">
        <v>8785</v>
      </c>
      <c r="C212" s="81" t="s">
        <v>8411</v>
      </c>
    </row>
    <row r="213" spans="1:3" ht="15">
      <c r="A213" s="76" t="s">
        <v>8040</v>
      </c>
      <c r="B213" s="75" t="s">
        <v>8786</v>
      </c>
      <c r="C213" s="81" t="s">
        <v>8411</v>
      </c>
    </row>
    <row r="214" spans="1:3" ht="15">
      <c r="A214" s="76" t="s">
        <v>266</v>
      </c>
      <c r="B214" s="75" t="s">
        <v>418</v>
      </c>
      <c r="C214" s="81" t="s">
        <v>8370</v>
      </c>
    </row>
    <row r="215" spans="1:3" ht="15">
      <c r="A215" s="76" t="s">
        <v>266</v>
      </c>
      <c r="B215" s="75" t="s">
        <v>433</v>
      </c>
      <c r="C215" s="81" t="s">
        <v>8370</v>
      </c>
    </row>
    <row r="216" spans="1:3" ht="15">
      <c r="A216" s="76" t="s">
        <v>266</v>
      </c>
      <c r="B216" s="75" t="s">
        <v>8708</v>
      </c>
      <c r="C216" s="81" t="s">
        <v>8370</v>
      </c>
    </row>
    <row r="217" spans="1:3" ht="15">
      <c r="A217" s="76" t="s">
        <v>266</v>
      </c>
      <c r="B217" s="75" t="s">
        <v>717</v>
      </c>
      <c r="C217" s="81" t="s">
        <v>8370</v>
      </c>
    </row>
    <row r="218" spans="1:3" ht="15">
      <c r="A218" s="76" t="s">
        <v>266</v>
      </c>
      <c r="B218" s="75" t="s">
        <v>1500</v>
      </c>
      <c r="C218" s="81" t="s">
        <v>8370</v>
      </c>
    </row>
    <row r="219" spans="1:3" ht="15">
      <c r="A219" s="76" t="s">
        <v>266</v>
      </c>
      <c r="B219" s="75" t="s">
        <v>480</v>
      </c>
      <c r="C219" s="81" t="s">
        <v>8370</v>
      </c>
    </row>
    <row r="220" spans="1:3" ht="15">
      <c r="A220" s="76" t="s">
        <v>266</v>
      </c>
      <c r="B220" s="75" t="s">
        <v>1461</v>
      </c>
      <c r="C220" s="81" t="s">
        <v>8370</v>
      </c>
    </row>
    <row r="221" spans="1:3" ht="15">
      <c r="A221" s="76" t="s">
        <v>266</v>
      </c>
      <c r="B221" s="75" t="s">
        <v>8776</v>
      </c>
      <c r="C221" s="81" t="s">
        <v>8370</v>
      </c>
    </row>
    <row r="222" spans="1:3" ht="15">
      <c r="A222" s="76" t="s">
        <v>266</v>
      </c>
      <c r="B222" s="75" t="s">
        <v>458</v>
      </c>
      <c r="C222" s="81" t="s">
        <v>8370</v>
      </c>
    </row>
    <row r="223" spans="1:3" ht="15">
      <c r="A223" s="76" t="s">
        <v>266</v>
      </c>
      <c r="B223" s="75" t="s">
        <v>8123</v>
      </c>
      <c r="C223" s="81" t="s">
        <v>8370</v>
      </c>
    </row>
    <row r="224" spans="1:3" ht="15">
      <c r="A224" s="76" t="s">
        <v>266</v>
      </c>
      <c r="B224" s="75" t="s">
        <v>1270</v>
      </c>
      <c r="C224" s="81" t="s">
        <v>8370</v>
      </c>
    </row>
    <row r="225" spans="1:3" ht="15">
      <c r="A225" s="76" t="s">
        <v>266</v>
      </c>
      <c r="B225" s="75" t="s">
        <v>8035</v>
      </c>
      <c r="C225" s="81" t="s">
        <v>8370</v>
      </c>
    </row>
    <row r="226" spans="1:3" ht="15">
      <c r="A226" s="76" t="s">
        <v>8008</v>
      </c>
      <c r="B226" s="75" t="s">
        <v>8695</v>
      </c>
      <c r="C226" s="81" t="s">
        <v>8436</v>
      </c>
    </row>
    <row r="227" spans="1:3" ht="15">
      <c r="A227" s="76" t="s">
        <v>8008</v>
      </c>
      <c r="B227" s="75" t="s">
        <v>8694</v>
      </c>
      <c r="C227" s="81" t="s">
        <v>8436</v>
      </c>
    </row>
    <row r="228" spans="1:3" ht="15">
      <c r="A228" s="76" t="s">
        <v>8008</v>
      </c>
      <c r="B228" s="75" t="s">
        <v>651</v>
      </c>
      <c r="C228" s="81" t="s">
        <v>8436</v>
      </c>
    </row>
    <row r="229" spans="1:3" ht="15">
      <c r="A229" s="76" t="s">
        <v>8008</v>
      </c>
      <c r="B229" s="75">
        <v>27</v>
      </c>
      <c r="C229" s="81" t="s">
        <v>8436</v>
      </c>
    </row>
    <row r="230" spans="1:3" ht="15">
      <c r="A230" s="76" t="s">
        <v>8008</v>
      </c>
      <c r="B230" s="75" t="s">
        <v>8049</v>
      </c>
      <c r="C230" s="81" t="s">
        <v>8436</v>
      </c>
    </row>
    <row r="231" spans="1:3" ht="15">
      <c r="A231" s="76" t="s">
        <v>8008</v>
      </c>
      <c r="B231" s="75" t="s">
        <v>8698</v>
      </c>
      <c r="C231" s="81" t="s">
        <v>8436</v>
      </c>
    </row>
    <row r="232" spans="1:3" ht="15">
      <c r="A232" s="76" t="s">
        <v>8008</v>
      </c>
      <c r="B232" s="75" t="s">
        <v>8696</v>
      </c>
      <c r="C232" s="81" t="s">
        <v>8436</v>
      </c>
    </row>
    <row r="233" spans="1:3" ht="15">
      <c r="A233" s="76" t="s">
        <v>8008</v>
      </c>
      <c r="B233" s="75" t="s">
        <v>8705</v>
      </c>
      <c r="C233" s="81" t="s">
        <v>8436</v>
      </c>
    </row>
    <row r="234" spans="1:3" ht="15">
      <c r="A234" s="76" t="s">
        <v>8008</v>
      </c>
      <c r="B234" s="75" t="s">
        <v>586</v>
      </c>
      <c r="C234" s="81" t="s">
        <v>8436</v>
      </c>
    </row>
    <row r="235" spans="1:3" ht="15">
      <c r="A235" s="76" t="s">
        <v>8008</v>
      </c>
      <c r="B235" s="75" t="s">
        <v>8787</v>
      </c>
      <c r="C235" s="81" t="s">
        <v>8436</v>
      </c>
    </row>
    <row r="236" spans="1:3" ht="15">
      <c r="A236" s="76" t="s">
        <v>8008</v>
      </c>
      <c r="B236" s="75" t="s">
        <v>900</v>
      </c>
      <c r="C236" s="81" t="s">
        <v>8436</v>
      </c>
    </row>
    <row r="237" spans="1:3" ht="15">
      <c r="A237" s="76" t="s">
        <v>8008</v>
      </c>
      <c r="B237" s="75" t="s">
        <v>985</v>
      </c>
      <c r="C237" s="81" t="s">
        <v>8436</v>
      </c>
    </row>
    <row r="238" spans="1:3" ht="15">
      <c r="A238" s="76" t="s">
        <v>8008</v>
      </c>
      <c r="B238" s="75" t="s">
        <v>8730</v>
      </c>
      <c r="C238" s="81" t="s">
        <v>8436</v>
      </c>
    </row>
    <row r="239" spans="1:3" ht="15">
      <c r="A239" s="76" t="s">
        <v>8008</v>
      </c>
      <c r="B239" s="75" t="s">
        <v>8697</v>
      </c>
      <c r="C239" s="81" t="s">
        <v>8436</v>
      </c>
    </row>
    <row r="240" spans="1:3" ht="15">
      <c r="A240" s="76" t="s">
        <v>8008</v>
      </c>
      <c r="B240" s="75" t="s">
        <v>8739</v>
      </c>
      <c r="C240" s="81" t="s">
        <v>8436</v>
      </c>
    </row>
    <row r="241" spans="1:3" ht="15">
      <c r="A241" s="76" t="s">
        <v>8008</v>
      </c>
      <c r="B241" s="75" t="s">
        <v>8732</v>
      </c>
      <c r="C241" s="81" t="s">
        <v>8436</v>
      </c>
    </row>
    <row r="242" spans="1:3" ht="15">
      <c r="A242" s="76" t="s">
        <v>8008</v>
      </c>
      <c r="B242" s="75" t="s">
        <v>8733</v>
      </c>
      <c r="C242" s="81" t="s">
        <v>8436</v>
      </c>
    </row>
    <row r="243" spans="1:3" ht="15">
      <c r="A243" s="76" t="s">
        <v>8008</v>
      </c>
      <c r="B243" s="75" t="s">
        <v>1379</v>
      </c>
      <c r="C243" s="81" t="s">
        <v>8436</v>
      </c>
    </row>
    <row r="244" spans="1:3" ht="15">
      <c r="A244" s="76" t="s">
        <v>8008</v>
      </c>
      <c r="B244" s="75" t="s">
        <v>8750</v>
      </c>
      <c r="C244" s="81" t="s">
        <v>8436</v>
      </c>
    </row>
    <row r="245" spans="1:3" ht="15">
      <c r="A245" s="76" t="s">
        <v>8008</v>
      </c>
      <c r="B245" s="75" t="s">
        <v>8718</v>
      </c>
      <c r="C245" s="81" t="s">
        <v>8436</v>
      </c>
    </row>
    <row r="246" spans="1:3" ht="15">
      <c r="A246" s="76" t="s">
        <v>8008</v>
      </c>
      <c r="B246" s="75" t="s">
        <v>423</v>
      </c>
      <c r="C246" s="81" t="s">
        <v>8436</v>
      </c>
    </row>
    <row r="247" spans="1:3" ht="15">
      <c r="A247" s="76" t="s">
        <v>8008</v>
      </c>
      <c r="B247" s="75" t="s">
        <v>1322</v>
      </c>
      <c r="C247" s="81" t="s">
        <v>8436</v>
      </c>
    </row>
    <row r="248" spans="1:3" ht="15">
      <c r="A248" s="76" t="s">
        <v>266</v>
      </c>
      <c r="B248" s="75" t="s">
        <v>1357</v>
      </c>
      <c r="C248" s="81" t="s">
        <v>8366</v>
      </c>
    </row>
    <row r="249" spans="1:3" ht="15">
      <c r="A249" s="76" t="s">
        <v>266</v>
      </c>
      <c r="B249" s="75" t="s">
        <v>433</v>
      </c>
      <c r="C249" s="81" t="s">
        <v>8366</v>
      </c>
    </row>
    <row r="250" spans="1:3" ht="15">
      <c r="A250" s="76" t="s">
        <v>266</v>
      </c>
      <c r="B250" s="75" t="s">
        <v>8708</v>
      </c>
      <c r="C250" s="81" t="s">
        <v>8366</v>
      </c>
    </row>
    <row r="251" spans="1:3" ht="15">
      <c r="A251" s="76" t="s">
        <v>266</v>
      </c>
      <c r="B251" s="75" t="s">
        <v>717</v>
      </c>
      <c r="C251" s="81" t="s">
        <v>8366</v>
      </c>
    </row>
    <row r="252" spans="1:3" ht="15">
      <c r="A252" s="76" t="s">
        <v>266</v>
      </c>
      <c r="B252" s="75" t="s">
        <v>1500</v>
      </c>
      <c r="C252" s="81" t="s">
        <v>8366</v>
      </c>
    </row>
    <row r="253" spans="1:3" ht="15">
      <c r="A253" s="76" t="s">
        <v>266</v>
      </c>
      <c r="B253" s="75" t="s">
        <v>480</v>
      </c>
      <c r="C253" s="81" t="s">
        <v>8366</v>
      </c>
    </row>
    <row r="254" spans="1:3" ht="15">
      <c r="A254" s="76" t="s">
        <v>266</v>
      </c>
      <c r="B254" s="75" t="s">
        <v>1461</v>
      </c>
      <c r="C254" s="81" t="s">
        <v>8366</v>
      </c>
    </row>
    <row r="255" spans="1:3" ht="15">
      <c r="A255" s="76" t="s">
        <v>266</v>
      </c>
      <c r="B255" s="75" t="s">
        <v>8776</v>
      </c>
      <c r="C255" s="81" t="s">
        <v>8366</v>
      </c>
    </row>
    <row r="256" spans="1:3" ht="15">
      <c r="A256" s="76" t="s">
        <v>266</v>
      </c>
      <c r="B256" s="75" t="s">
        <v>458</v>
      </c>
      <c r="C256" s="81" t="s">
        <v>8366</v>
      </c>
    </row>
    <row r="257" spans="1:3" ht="15">
      <c r="A257" s="76" t="s">
        <v>266</v>
      </c>
      <c r="B257" s="75" t="s">
        <v>8123</v>
      </c>
      <c r="C257" s="81" t="s">
        <v>8366</v>
      </c>
    </row>
    <row r="258" spans="1:3" ht="15">
      <c r="A258" s="76" t="s">
        <v>266</v>
      </c>
      <c r="B258" s="75" t="s">
        <v>976</v>
      </c>
      <c r="C258" s="81" t="s">
        <v>8366</v>
      </c>
    </row>
    <row r="259" spans="1:3" ht="15">
      <c r="A259" s="76" t="s">
        <v>266</v>
      </c>
      <c r="B259" s="75" t="s">
        <v>8035</v>
      </c>
      <c r="C259" s="81" t="s">
        <v>8366</v>
      </c>
    </row>
    <row r="260" spans="1:3" ht="15">
      <c r="A260" s="76" t="s">
        <v>8038</v>
      </c>
      <c r="B260" s="75" t="s">
        <v>8695</v>
      </c>
      <c r="C260" s="81" t="s">
        <v>8407</v>
      </c>
    </row>
    <row r="261" spans="1:3" ht="15">
      <c r="A261" s="76" t="s">
        <v>8038</v>
      </c>
      <c r="B261" s="75" t="s">
        <v>8694</v>
      </c>
      <c r="C261" s="81" t="s">
        <v>8407</v>
      </c>
    </row>
    <row r="262" spans="1:3" ht="15">
      <c r="A262" s="76" t="s">
        <v>8038</v>
      </c>
      <c r="B262" s="75" t="s">
        <v>1177</v>
      </c>
      <c r="C262" s="81" t="s">
        <v>8407</v>
      </c>
    </row>
    <row r="263" spans="1:3" ht="15">
      <c r="A263" s="76" t="s">
        <v>8038</v>
      </c>
      <c r="B263" s="75" t="s">
        <v>799</v>
      </c>
      <c r="C263" s="81" t="s">
        <v>8407</v>
      </c>
    </row>
    <row r="264" spans="1:3" ht="15">
      <c r="A264" s="76" t="s">
        <v>8038</v>
      </c>
      <c r="B264" s="75" t="s">
        <v>8703</v>
      </c>
      <c r="C264" s="81" t="s">
        <v>8407</v>
      </c>
    </row>
    <row r="265" spans="1:3" ht="15">
      <c r="A265" s="76" t="s">
        <v>8038</v>
      </c>
      <c r="B265" s="75" t="s">
        <v>8049</v>
      </c>
      <c r="C265" s="81" t="s">
        <v>8407</v>
      </c>
    </row>
    <row r="266" spans="1:3" ht="15">
      <c r="A266" s="76" t="s">
        <v>8038</v>
      </c>
      <c r="B266" s="75" t="s">
        <v>8704</v>
      </c>
      <c r="C266" s="81" t="s">
        <v>8407</v>
      </c>
    </row>
    <row r="267" spans="1:3" ht="15">
      <c r="A267" s="76" t="s">
        <v>8038</v>
      </c>
      <c r="B267" s="75" t="s">
        <v>649</v>
      </c>
      <c r="C267" s="81" t="s">
        <v>8407</v>
      </c>
    </row>
    <row r="268" spans="1:3" ht="15">
      <c r="A268" s="76" t="s">
        <v>8038</v>
      </c>
      <c r="B268" s="75" t="s">
        <v>1051</v>
      </c>
      <c r="C268" s="81" t="s">
        <v>8407</v>
      </c>
    </row>
    <row r="269" spans="1:3" ht="15">
      <c r="A269" s="76" t="s">
        <v>8038</v>
      </c>
      <c r="B269" s="75" t="s">
        <v>1024</v>
      </c>
      <c r="C269" s="81" t="s">
        <v>8407</v>
      </c>
    </row>
    <row r="270" spans="1:3" ht="15">
      <c r="A270" s="76" t="s">
        <v>8038</v>
      </c>
      <c r="B270" s="75" t="s">
        <v>458</v>
      </c>
      <c r="C270" s="81" t="s">
        <v>8407</v>
      </c>
    </row>
    <row r="271" spans="1:3" ht="15">
      <c r="A271" s="76" t="s">
        <v>8015</v>
      </c>
      <c r="B271" s="75" t="s">
        <v>415</v>
      </c>
      <c r="C271" s="81" t="s">
        <v>8365</v>
      </c>
    </row>
    <row r="272" spans="1:3" ht="15">
      <c r="A272" s="76" t="s">
        <v>8015</v>
      </c>
      <c r="B272" s="75" t="s">
        <v>8788</v>
      </c>
      <c r="C272" s="81" t="s">
        <v>8365</v>
      </c>
    </row>
    <row r="273" spans="1:3" ht="15">
      <c r="A273" s="76" t="s">
        <v>8015</v>
      </c>
      <c r="B273" s="75" t="s">
        <v>1013</v>
      </c>
      <c r="C273" s="81" t="s">
        <v>8365</v>
      </c>
    </row>
    <row r="274" spans="1:3" ht="15">
      <c r="A274" s="76" t="s">
        <v>8015</v>
      </c>
      <c r="B274" s="75" t="s">
        <v>1271</v>
      </c>
      <c r="C274" s="81" t="s">
        <v>8365</v>
      </c>
    </row>
    <row r="275" spans="1:3" ht="15">
      <c r="A275" s="76" t="s">
        <v>8015</v>
      </c>
      <c r="B275" s="75" t="s">
        <v>8789</v>
      </c>
      <c r="C275" s="81" t="s">
        <v>8365</v>
      </c>
    </row>
    <row r="276" spans="1:3" ht="15">
      <c r="A276" s="76" t="s">
        <v>8015</v>
      </c>
      <c r="B276" s="75" t="s">
        <v>697</v>
      </c>
      <c r="C276" s="81" t="s">
        <v>8365</v>
      </c>
    </row>
    <row r="277" spans="1:3" ht="15">
      <c r="A277" s="76" t="s">
        <v>8015</v>
      </c>
      <c r="B277" s="75" t="s">
        <v>8790</v>
      </c>
      <c r="C277" s="81" t="s">
        <v>8365</v>
      </c>
    </row>
    <row r="278" spans="1:3" ht="15">
      <c r="A278" s="76" t="s">
        <v>8015</v>
      </c>
      <c r="B278" s="75" t="s">
        <v>1269</v>
      </c>
      <c r="C278" s="81" t="s">
        <v>8365</v>
      </c>
    </row>
    <row r="279" spans="1:3" ht="15">
      <c r="A279" s="76" t="s">
        <v>8015</v>
      </c>
      <c r="B279" s="75">
        <v>40</v>
      </c>
      <c r="C279" s="81" t="s">
        <v>8365</v>
      </c>
    </row>
    <row r="280" spans="1:3" ht="15">
      <c r="A280" s="76" t="s">
        <v>8015</v>
      </c>
      <c r="B280" s="75" t="s">
        <v>8704</v>
      </c>
      <c r="C280" s="81" t="s">
        <v>8365</v>
      </c>
    </row>
    <row r="281" spans="1:3" ht="15">
      <c r="A281" s="76" t="s">
        <v>8015</v>
      </c>
      <c r="B281" s="75" t="s">
        <v>649</v>
      </c>
      <c r="C281" s="81" t="s">
        <v>8365</v>
      </c>
    </row>
    <row r="282" spans="1:3" ht="15">
      <c r="A282" s="76" t="s">
        <v>8015</v>
      </c>
      <c r="B282" s="75" t="s">
        <v>1051</v>
      </c>
      <c r="C282" s="81" t="s">
        <v>8365</v>
      </c>
    </row>
    <row r="283" spans="1:3" ht="15">
      <c r="A283" s="76" t="s">
        <v>8015</v>
      </c>
      <c r="B283" s="75" t="s">
        <v>1024</v>
      </c>
      <c r="C283" s="81" t="s">
        <v>8365</v>
      </c>
    </row>
    <row r="284" spans="1:3" ht="15">
      <c r="A284" s="76" t="s">
        <v>8015</v>
      </c>
      <c r="B284" s="75" t="s">
        <v>458</v>
      </c>
      <c r="C284" s="81" t="s">
        <v>8365</v>
      </c>
    </row>
    <row r="285" spans="1:3" ht="15">
      <c r="A285" s="76" t="s">
        <v>8015</v>
      </c>
      <c r="B285" s="75" t="s">
        <v>8701</v>
      </c>
      <c r="C285" s="81" t="s">
        <v>8365</v>
      </c>
    </row>
    <row r="286" spans="1:3" ht="15">
      <c r="A286" s="76" t="s">
        <v>8015</v>
      </c>
      <c r="B286" s="75" t="s">
        <v>8702</v>
      </c>
      <c r="C286" s="81" t="s">
        <v>8365</v>
      </c>
    </row>
    <row r="287" spans="1:3" ht="15">
      <c r="A287" s="76" t="s">
        <v>8015</v>
      </c>
      <c r="B287" s="75" t="s">
        <v>651</v>
      </c>
      <c r="C287" s="81" t="s">
        <v>8365</v>
      </c>
    </row>
    <row r="288" spans="1:3" ht="15">
      <c r="A288" s="76" t="s">
        <v>8015</v>
      </c>
      <c r="B288" s="75">
        <v>27</v>
      </c>
      <c r="C288" s="81" t="s">
        <v>8365</v>
      </c>
    </row>
    <row r="289" spans="1:3" ht="15">
      <c r="A289" s="76" t="s">
        <v>8015</v>
      </c>
      <c r="B289" s="75">
        <v>26</v>
      </c>
      <c r="C289" s="81" t="s">
        <v>8365</v>
      </c>
    </row>
    <row r="290" spans="1:3" ht="15">
      <c r="A290" s="76" t="s">
        <v>8015</v>
      </c>
      <c r="B290" s="75" t="s">
        <v>8699</v>
      </c>
      <c r="C290" s="81" t="s">
        <v>8365</v>
      </c>
    </row>
    <row r="291" spans="1:3" ht="15">
      <c r="A291" s="76" t="s">
        <v>8015</v>
      </c>
      <c r="B291" s="75" t="s">
        <v>698</v>
      </c>
      <c r="C291" s="81" t="s">
        <v>8365</v>
      </c>
    </row>
    <row r="292" spans="1:3" ht="15">
      <c r="A292" s="76" t="s">
        <v>8015</v>
      </c>
      <c r="B292" s="75" t="s">
        <v>8049</v>
      </c>
      <c r="C292" s="81" t="s">
        <v>8365</v>
      </c>
    </row>
    <row r="293" spans="1:3" ht="15">
      <c r="A293" s="76" t="s">
        <v>8029</v>
      </c>
      <c r="B293" s="75" t="s">
        <v>8695</v>
      </c>
      <c r="C293" s="81" t="s">
        <v>8387</v>
      </c>
    </row>
    <row r="294" spans="1:3" ht="15">
      <c r="A294" s="76" t="s">
        <v>8029</v>
      </c>
      <c r="B294" s="75" t="s">
        <v>8694</v>
      </c>
      <c r="C294" s="81" t="s">
        <v>8387</v>
      </c>
    </row>
    <row r="295" spans="1:3" ht="15">
      <c r="A295" s="76" t="s">
        <v>8029</v>
      </c>
      <c r="B295" s="75" t="s">
        <v>8049</v>
      </c>
      <c r="C295" s="81" t="s">
        <v>8387</v>
      </c>
    </row>
    <row r="296" spans="1:3" ht="15">
      <c r="A296" s="76" t="s">
        <v>8029</v>
      </c>
      <c r="B296" s="75" t="s">
        <v>8697</v>
      </c>
      <c r="C296" s="81" t="s">
        <v>8387</v>
      </c>
    </row>
    <row r="297" spans="1:3" ht="15">
      <c r="A297" s="76" t="s">
        <v>8029</v>
      </c>
      <c r="B297" s="75" t="s">
        <v>8698</v>
      </c>
      <c r="C297" s="81" t="s">
        <v>8387</v>
      </c>
    </row>
    <row r="298" spans="1:3" ht="15">
      <c r="A298" s="76" t="s">
        <v>8029</v>
      </c>
      <c r="B298" s="75" t="s">
        <v>8696</v>
      </c>
      <c r="C298" s="81" t="s">
        <v>8387</v>
      </c>
    </row>
    <row r="299" spans="1:3" ht="15">
      <c r="A299" s="76" t="s">
        <v>8029</v>
      </c>
      <c r="B299" s="75" t="s">
        <v>8706</v>
      </c>
      <c r="C299" s="81" t="s">
        <v>8387</v>
      </c>
    </row>
    <row r="300" spans="1:3" ht="15">
      <c r="A300" s="76" t="s">
        <v>8029</v>
      </c>
      <c r="B300" s="75" t="s">
        <v>887</v>
      </c>
      <c r="C300" s="81" t="s">
        <v>8387</v>
      </c>
    </row>
    <row r="301" spans="1:3" ht="15">
      <c r="A301" s="76" t="s">
        <v>8029</v>
      </c>
      <c r="B301" s="75" t="s">
        <v>8699</v>
      </c>
      <c r="C301" s="81" t="s">
        <v>8387</v>
      </c>
    </row>
    <row r="302" spans="1:3" ht="15">
      <c r="A302" s="76" t="s">
        <v>8029</v>
      </c>
      <c r="B302" s="75" t="s">
        <v>698</v>
      </c>
      <c r="C302" s="81" t="s">
        <v>8387</v>
      </c>
    </row>
    <row r="303" spans="1:3" ht="15">
      <c r="A303" s="76" t="s">
        <v>8029</v>
      </c>
      <c r="B303" s="75" t="s">
        <v>419</v>
      </c>
      <c r="C303" s="81" t="s">
        <v>8387</v>
      </c>
    </row>
    <row r="304" spans="1:3" ht="15">
      <c r="A304" s="76" t="s">
        <v>8029</v>
      </c>
      <c r="B304" s="75" t="s">
        <v>1051</v>
      </c>
      <c r="C304" s="81" t="s">
        <v>8387</v>
      </c>
    </row>
    <row r="305" spans="1:3" ht="15">
      <c r="A305" s="76" t="s">
        <v>8025</v>
      </c>
      <c r="B305" s="75" t="s">
        <v>8711</v>
      </c>
      <c r="C305" s="81" t="s">
        <v>8383</v>
      </c>
    </row>
    <row r="306" spans="1:3" ht="15">
      <c r="A306" s="76" t="s">
        <v>8025</v>
      </c>
      <c r="B306" s="75" t="s">
        <v>1097</v>
      </c>
      <c r="C306" s="81" t="s">
        <v>8383</v>
      </c>
    </row>
    <row r="307" spans="1:3" ht="15">
      <c r="A307" s="76" t="s">
        <v>8025</v>
      </c>
      <c r="B307" s="75" t="s">
        <v>587</v>
      </c>
      <c r="C307" s="81" t="s">
        <v>8383</v>
      </c>
    </row>
    <row r="308" spans="1:3" ht="15">
      <c r="A308" s="76" t="s">
        <v>8025</v>
      </c>
      <c r="B308" s="75" t="s">
        <v>8701</v>
      </c>
      <c r="C308" s="81" t="s">
        <v>8383</v>
      </c>
    </row>
    <row r="309" spans="1:3" ht="15">
      <c r="A309" s="76" t="s">
        <v>8025</v>
      </c>
      <c r="B309" s="75" t="s">
        <v>8702</v>
      </c>
      <c r="C309" s="81" t="s">
        <v>8383</v>
      </c>
    </row>
    <row r="310" spans="1:3" ht="15">
      <c r="A310" s="76" t="s">
        <v>8025</v>
      </c>
      <c r="B310" s="75" t="s">
        <v>651</v>
      </c>
      <c r="C310" s="81" t="s">
        <v>8383</v>
      </c>
    </row>
    <row r="311" spans="1:3" ht="15">
      <c r="A311" s="76" t="s">
        <v>8025</v>
      </c>
      <c r="B311" s="75">
        <v>27</v>
      </c>
      <c r="C311" s="81" t="s">
        <v>8383</v>
      </c>
    </row>
    <row r="312" spans="1:3" ht="15">
      <c r="A312" s="76" t="s">
        <v>8025</v>
      </c>
      <c r="B312" s="75">
        <v>26</v>
      </c>
      <c r="C312" s="81" t="s">
        <v>8383</v>
      </c>
    </row>
    <row r="313" spans="1:3" ht="15">
      <c r="A313" s="76" t="s">
        <v>8025</v>
      </c>
      <c r="B313" s="75" t="s">
        <v>8699</v>
      </c>
      <c r="C313" s="81" t="s">
        <v>8383</v>
      </c>
    </row>
    <row r="314" spans="1:3" ht="15">
      <c r="A314" s="76" t="s">
        <v>8025</v>
      </c>
      <c r="B314" s="75" t="s">
        <v>698</v>
      </c>
      <c r="C314" s="81" t="s">
        <v>8383</v>
      </c>
    </row>
    <row r="315" spans="1:3" ht="15">
      <c r="A315" s="76" t="s">
        <v>8025</v>
      </c>
      <c r="B315" s="75" t="s">
        <v>8728</v>
      </c>
      <c r="C315" s="81" t="s">
        <v>8383</v>
      </c>
    </row>
    <row r="316" spans="1:3" ht="15">
      <c r="A316" s="76" t="s">
        <v>8025</v>
      </c>
      <c r="B316" s="75" t="s">
        <v>1051</v>
      </c>
      <c r="C316" s="81" t="s">
        <v>8383</v>
      </c>
    </row>
    <row r="317" spans="1:3" ht="15">
      <c r="A317" s="76" t="s">
        <v>8025</v>
      </c>
      <c r="B317" s="75" t="s">
        <v>8049</v>
      </c>
      <c r="C317" s="81" t="s">
        <v>8383</v>
      </c>
    </row>
    <row r="318" spans="1:3" ht="15">
      <c r="A318" s="76" t="s">
        <v>8035</v>
      </c>
      <c r="B318" s="75" t="s">
        <v>8791</v>
      </c>
      <c r="C318" s="81" t="s">
        <v>8401</v>
      </c>
    </row>
    <row r="319" spans="1:3" ht="15">
      <c r="A319" s="76" t="s">
        <v>8035</v>
      </c>
      <c r="B319" s="75" t="s">
        <v>8776</v>
      </c>
      <c r="C319" s="81" t="s">
        <v>8401</v>
      </c>
    </row>
    <row r="320" spans="1:3" ht="15">
      <c r="A320" s="76" t="s">
        <v>8035</v>
      </c>
      <c r="B320" s="75" t="s">
        <v>1500</v>
      </c>
      <c r="C320" s="81" t="s">
        <v>8401</v>
      </c>
    </row>
    <row r="321" spans="1:3" ht="15">
      <c r="A321" s="76" t="s">
        <v>8035</v>
      </c>
      <c r="B321" s="75" t="s">
        <v>458</v>
      </c>
      <c r="C321" s="81" t="s">
        <v>8401</v>
      </c>
    </row>
    <row r="322" spans="1:3" ht="15">
      <c r="A322" s="76" t="s">
        <v>8035</v>
      </c>
      <c r="B322" s="75" t="s">
        <v>8727</v>
      </c>
      <c r="C322" s="81" t="s">
        <v>8401</v>
      </c>
    </row>
    <row r="323" spans="1:3" ht="15">
      <c r="A323" s="76" t="s">
        <v>8035</v>
      </c>
      <c r="B323" s="75" t="s">
        <v>8721</v>
      </c>
      <c r="C323" s="81" t="s">
        <v>8401</v>
      </c>
    </row>
    <row r="324" spans="1:3" ht="15">
      <c r="A324" s="76" t="s">
        <v>8035</v>
      </c>
      <c r="B324" s="75" t="s">
        <v>697</v>
      </c>
      <c r="C324" s="81" t="s">
        <v>8401</v>
      </c>
    </row>
    <row r="325" spans="1:3" ht="15">
      <c r="A325" s="76" t="s">
        <v>8035</v>
      </c>
      <c r="B325" s="75" t="s">
        <v>8726</v>
      </c>
      <c r="C325" s="81" t="s">
        <v>8401</v>
      </c>
    </row>
    <row r="326" spans="1:3" ht="15">
      <c r="A326" s="76" t="s">
        <v>8035</v>
      </c>
      <c r="B326" s="75" t="s">
        <v>877</v>
      </c>
      <c r="C326" s="81" t="s">
        <v>8401</v>
      </c>
    </row>
    <row r="327" spans="1:3" ht="15">
      <c r="A327" s="76" t="s">
        <v>8035</v>
      </c>
      <c r="B327" s="75" t="s">
        <v>431</v>
      </c>
      <c r="C327" s="81" t="s">
        <v>8401</v>
      </c>
    </row>
    <row r="328" spans="1:3" ht="15">
      <c r="A328" s="76" t="s">
        <v>8035</v>
      </c>
      <c r="B328" s="75" t="s">
        <v>8729</v>
      </c>
      <c r="C328" s="81" t="s">
        <v>8401</v>
      </c>
    </row>
    <row r="329" spans="1:3" ht="15">
      <c r="A329" s="76" t="s">
        <v>8035</v>
      </c>
      <c r="B329" s="75" t="s">
        <v>8695</v>
      </c>
      <c r="C329" s="81" t="s">
        <v>8401</v>
      </c>
    </row>
    <row r="330" spans="1:3" ht="15">
      <c r="A330" s="76" t="s">
        <v>8035</v>
      </c>
      <c r="B330" s="75" t="s">
        <v>1269</v>
      </c>
      <c r="C330" s="81" t="s">
        <v>8401</v>
      </c>
    </row>
    <row r="331" spans="1:3" ht="15">
      <c r="A331" s="76" t="s">
        <v>8035</v>
      </c>
      <c r="B331" s="75">
        <v>50</v>
      </c>
      <c r="C331" s="81" t="s">
        <v>8401</v>
      </c>
    </row>
    <row r="332" spans="1:3" ht="15">
      <c r="A332" s="76" t="s">
        <v>8035</v>
      </c>
      <c r="B332" s="75" t="s">
        <v>8123</v>
      </c>
      <c r="C332" s="81" t="s">
        <v>8401</v>
      </c>
    </row>
    <row r="333" spans="1:3" ht="15">
      <c r="A333" s="76" t="s">
        <v>8035</v>
      </c>
      <c r="B333" s="75" t="s">
        <v>976</v>
      </c>
      <c r="C333" s="81" t="s">
        <v>8401</v>
      </c>
    </row>
    <row r="334" spans="1:3" ht="15">
      <c r="A334" s="76" t="s">
        <v>8037</v>
      </c>
      <c r="B334" s="75" t="s">
        <v>8792</v>
      </c>
      <c r="C334" s="81" t="s">
        <v>8406</v>
      </c>
    </row>
    <row r="335" spans="1:3" ht="15">
      <c r="A335" s="76" t="s">
        <v>8037</v>
      </c>
      <c r="B335" s="75" t="s">
        <v>8793</v>
      </c>
      <c r="C335" s="81" t="s">
        <v>8406</v>
      </c>
    </row>
    <row r="336" spans="1:3" ht="15">
      <c r="A336" s="76" t="s">
        <v>8037</v>
      </c>
      <c r="B336" s="75" t="s">
        <v>8124</v>
      </c>
      <c r="C336" s="81" t="s">
        <v>8406</v>
      </c>
    </row>
    <row r="337" spans="1:3" ht="15">
      <c r="A337" s="76" t="s">
        <v>8037</v>
      </c>
      <c r="B337" s="75" t="s">
        <v>8701</v>
      </c>
      <c r="C337" s="81" t="s">
        <v>8406</v>
      </c>
    </row>
    <row r="338" spans="1:3" ht="15">
      <c r="A338" s="76" t="s">
        <v>8037</v>
      </c>
      <c r="B338" s="75" t="s">
        <v>8725</v>
      </c>
      <c r="C338" s="81" t="s">
        <v>8406</v>
      </c>
    </row>
    <row r="339" spans="1:3" ht="15">
      <c r="A339" s="76" t="s">
        <v>8037</v>
      </c>
      <c r="B339" s="75" t="s">
        <v>8698</v>
      </c>
      <c r="C339" s="81" t="s">
        <v>8406</v>
      </c>
    </row>
    <row r="340" spans="1:3" ht="15">
      <c r="A340" s="76" t="s">
        <v>8037</v>
      </c>
      <c r="B340" s="75" t="s">
        <v>8696</v>
      </c>
      <c r="C340" s="81" t="s">
        <v>8406</v>
      </c>
    </row>
    <row r="341" spans="1:3" ht="15">
      <c r="A341" s="76" t="s">
        <v>8037</v>
      </c>
      <c r="B341" s="75" t="s">
        <v>8706</v>
      </c>
      <c r="C341" s="81" t="s">
        <v>8406</v>
      </c>
    </row>
    <row r="342" spans="1:3" ht="15">
      <c r="A342" s="76" t="s">
        <v>8037</v>
      </c>
      <c r="B342" s="75">
        <v>3801</v>
      </c>
      <c r="C342" s="81" t="s">
        <v>8406</v>
      </c>
    </row>
    <row r="343" spans="1:3" ht="15">
      <c r="A343" s="76" t="s">
        <v>8037</v>
      </c>
      <c r="B343" s="75" t="s">
        <v>457</v>
      </c>
      <c r="C343" s="81" t="s">
        <v>8406</v>
      </c>
    </row>
    <row r="344" spans="1:3" ht="15">
      <c r="A344" s="76" t="s">
        <v>8037</v>
      </c>
      <c r="B344" s="75" t="s">
        <v>449</v>
      </c>
      <c r="C344" s="81" t="s">
        <v>8406</v>
      </c>
    </row>
    <row r="345" spans="1:3" ht="15">
      <c r="A345" s="76" t="s">
        <v>8037</v>
      </c>
      <c r="B345" s="75" t="s">
        <v>887</v>
      </c>
      <c r="C345" s="81" t="s">
        <v>8406</v>
      </c>
    </row>
    <row r="346" spans="1:3" ht="15">
      <c r="A346" s="76" t="s">
        <v>8037</v>
      </c>
      <c r="B346" s="75">
        <v>16</v>
      </c>
      <c r="C346" s="81" t="s">
        <v>8406</v>
      </c>
    </row>
    <row r="347" spans="1:3" ht="15">
      <c r="A347" s="76" t="s">
        <v>8037</v>
      </c>
      <c r="B347" s="75" t="s">
        <v>575</v>
      </c>
      <c r="C347" s="81" t="s">
        <v>8406</v>
      </c>
    </row>
    <row r="348" spans="1:3" ht="15">
      <c r="A348" s="76" t="s">
        <v>8037</v>
      </c>
      <c r="B348" s="75">
        <v>2023</v>
      </c>
      <c r="C348" s="81" t="s">
        <v>8406</v>
      </c>
    </row>
    <row r="349" spans="1:3" ht="15">
      <c r="A349" s="76" t="s">
        <v>8037</v>
      </c>
      <c r="B349" s="75" t="s">
        <v>8699</v>
      </c>
      <c r="C349" s="81" t="s">
        <v>8406</v>
      </c>
    </row>
    <row r="350" spans="1:3" ht="15">
      <c r="A350" s="76" t="s">
        <v>8037</v>
      </c>
      <c r="B350" s="75" t="s">
        <v>698</v>
      </c>
      <c r="C350" s="81" t="s">
        <v>8406</v>
      </c>
    </row>
    <row r="351" spans="1:3" ht="15">
      <c r="A351" s="76" t="s">
        <v>8037</v>
      </c>
      <c r="B351" s="75" t="s">
        <v>419</v>
      </c>
      <c r="C351" s="81" t="s">
        <v>8406</v>
      </c>
    </row>
    <row r="352" spans="1:3" ht="15">
      <c r="A352" s="76" t="s">
        <v>8037</v>
      </c>
      <c r="B352" s="75" t="s">
        <v>1051</v>
      </c>
      <c r="C352" s="81" t="s">
        <v>8406</v>
      </c>
    </row>
    <row r="353" spans="1:3" ht="15">
      <c r="A353" s="76" t="s">
        <v>8037</v>
      </c>
      <c r="B353" s="75" t="s">
        <v>8749</v>
      </c>
      <c r="C353" s="81" t="s">
        <v>8406</v>
      </c>
    </row>
    <row r="354" spans="1:3" ht="15">
      <c r="A354" s="76" t="s">
        <v>8037</v>
      </c>
      <c r="B354" s="75" t="s">
        <v>694</v>
      </c>
      <c r="C354" s="81" t="s">
        <v>8406</v>
      </c>
    </row>
    <row r="355" spans="1:3" ht="15">
      <c r="A355" s="76" t="s">
        <v>8037</v>
      </c>
      <c r="B355" s="75" t="s">
        <v>491</v>
      </c>
      <c r="C355" s="81" t="s">
        <v>8406</v>
      </c>
    </row>
    <row r="356" spans="1:3" ht="15">
      <c r="A356" s="76" t="s">
        <v>8034</v>
      </c>
      <c r="B356" s="75" t="s">
        <v>8695</v>
      </c>
      <c r="C356" s="81" t="s">
        <v>8394</v>
      </c>
    </row>
    <row r="357" spans="1:3" ht="15">
      <c r="A357" s="76" t="s">
        <v>8034</v>
      </c>
      <c r="B357" s="75" t="s">
        <v>8694</v>
      </c>
      <c r="C357" s="81" t="s">
        <v>8394</v>
      </c>
    </row>
    <row r="358" spans="1:3" ht="15">
      <c r="A358" s="76" t="s">
        <v>8034</v>
      </c>
      <c r="B358" s="75" t="s">
        <v>1177</v>
      </c>
      <c r="C358" s="81" t="s">
        <v>8394</v>
      </c>
    </row>
    <row r="359" spans="1:3" ht="15">
      <c r="A359" s="76" t="s">
        <v>8034</v>
      </c>
      <c r="B359" s="75" t="s">
        <v>799</v>
      </c>
      <c r="C359" s="81" t="s">
        <v>8394</v>
      </c>
    </row>
    <row r="360" spans="1:3" ht="15">
      <c r="A360" s="76" t="s">
        <v>8034</v>
      </c>
      <c r="B360" s="75" t="s">
        <v>8703</v>
      </c>
      <c r="C360" s="81" t="s">
        <v>8394</v>
      </c>
    </row>
    <row r="361" spans="1:3" ht="15">
      <c r="A361" s="76" t="s">
        <v>8034</v>
      </c>
      <c r="B361" s="75" t="s">
        <v>8049</v>
      </c>
      <c r="C361" s="81" t="s">
        <v>8394</v>
      </c>
    </row>
    <row r="362" spans="1:3" ht="15">
      <c r="A362" s="76" t="s">
        <v>8034</v>
      </c>
      <c r="B362" s="75" t="s">
        <v>8704</v>
      </c>
      <c r="C362" s="81" t="s">
        <v>8394</v>
      </c>
    </row>
    <row r="363" spans="1:3" ht="15">
      <c r="A363" s="76" t="s">
        <v>8034</v>
      </c>
      <c r="B363" s="75" t="s">
        <v>649</v>
      </c>
      <c r="C363" s="81" t="s">
        <v>8394</v>
      </c>
    </row>
    <row r="364" spans="1:3" ht="15">
      <c r="A364" s="76" t="s">
        <v>8034</v>
      </c>
      <c r="B364" s="75" t="s">
        <v>1051</v>
      </c>
      <c r="C364" s="81" t="s">
        <v>8394</v>
      </c>
    </row>
    <row r="365" spans="1:3" ht="15">
      <c r="A365" s="76" t="s">
        <v>8034</v>
      </c>
      <c r="B365" s="75" t="s">
        <v>1024</v>
      </c>
      <c r="C365" s="81" t="s">
        <v>8394</v>
      </c>
    </row>
    <row r="366" spans="1:3" ht="15">
      <c r="A366" s="76" t="s">
        <v>8034</v>
      </c>
      <c r="B366" s="75" t="s">
        <v>458</v>
      </c>
      <c r="C366" s="81" t="s">
        <v>8394</v>
      </c>
    </row>
    <row r="367" spans="1:3" ht="15">
      <c r="A367" s="76" t="s">
        <v>8034</v>
      </c>
      <c r="B367" s="75" t="s">
        <v>8038</v>
      </c>
      <c r="C367" s="81" t="s">
        <v>8394</v>
      </c>
    </row>
    <row r="368" spans="1:3" ht="15">
      <c r="A368" s="76" t="s">
        <v>8036</v>
      </c>
      <c r="B368" s="75" t="s">
        <v>8715</v>
      </c>
      <c r="C368" s="81" t="s">
        <v>8405</v>
      </c>
    </row>
    <row r="369" spans="1:3" ht="15">
      <c r="A369" s="76" t="s">
        <v>8036</v>
      </c>
      <c r="B369" s="75" t="s">
        <v>8697</v>
      </c>
      <c r="C369" s="81" t="s">
        <v>8405</v>
      </c>
    </row>
    <row r="370" spans="1:3" ht="15">
      <c r="A370" s="76" t="s">
        <v>8036</v>
      </c>
      <c r="B370" s="75" t="s">
        <v>8698</v>
      </c>
      <c r="C370" s="81" t="s">
        <v>8405</v>
      </c>
    </row>
    <row r="371" spans="1:3" ht="15">
      <c r="A371" s="76" t="s">
        <v>8036</v>
      </c>
      <c r="B371" s="75" t="s">
        <v>8696</v>
      </c>
      <c r="C371" s="81" t="s">
        <v>8405</v>
      </c>
    </row>
    <row r="372" spans="1:3" ht="15">
      <c r="A372" s="76" t="s">
        <v>8036</v>
      </c>
      <c r="B372" s="75" t="s">
        <v>8706</v>
      </c>
      <c r="C372" s="81" t="s">
        <v>8405</v>
      </c>
    </row>
    <row r="373" spans="1:3" ht="15">
      <c r="A373" s="76" t="s">
        <v>8036</v>
      </c>
      <c r="B373" s="75" t="s">
        <v>887</v>
      </c>
      <c r="C373" s="81" t="s">
        <v>8405</v>
      </c>
    </row>
    <row r="374" spans="1:3" ht="15">
      <c r="A374" s="76" t="s">
        <v>8036</v>
      </c>
      <c r="B374" s="75" t="s">
        <v>8699</v>
      </c>
      <c r="C374" s="81" t="s">
        <v>8405</v>
      </c>
    </row>
    <row r="375" spans="1:3" ht="15">
      <c r="A375" s="76" t="s">
        <v>8036</v>
      </c>
      <c r="B375" s="75" t="s">
        <v>698</v>
      </c>
      <c r="C375" s="81" t="s">
        <v>8405</v>
      </c>
    </row>
    <row r="376" spans="1:3" ht="15">
      <c r="A376" s="76" t="s">
        <v>8036</v>
      </c>
      <c r="B376" s="75" t="s">
        <v>419</v>
      </c>
      <c r="C376" s="81" t="s">
        <v>8405</v>
      </c>
    </row>
    <row r="377" spans="1:3" ht="15">
      <c r="A377" s="76" t="s">
        <v>8036</v>
      </c>
      <c r="B377" s="75" t="s">
        <v>1051</v>
      </c>
      <c r="C377" s="81" t="s">
        <v>8405</v>
      </c>
    </row>
    <row r="378" spans="1:3" ht="15">
      <c r="A378" s="76" t="s">
        <v>8036</v>
      </c>
      <c r="B378" s="75" t="s">
        <v>8028</v>
      </c>
      <c r="C378" s="81" t="s">
        <v>8405</v>
      </c>
    </row>
    <row r="379" spans="1:3" ht="15">
      <c r="A379" s="76" t="s">
        <v>8035</v>
      </c>
      <c r="B379" s="75" t="s">
        <v>856</v>
      </c>
      <c r="C379" s="81" t="s">
        <v>8402</v>
      </c>
    </row>
    <row r="380" spans="1:3" ht="15">
      <c r="A380" s="76" t="s">
        <v>8035</v>
      </c>
      <c r="B380" s="75" t="s">
        <v>651</v>
      </c>
      <c r="C380" s="81" t="s">
        <v>8402</v>
      </c>
    </row>
    <row r="381" spans="1:3" ht="15">
      <c r="A381" s="76" t="s">
        <v>8035</v>
      </c>
      <c r="B381" s="75">
        <v>27</v>
      </c>
      <c r="C381" s="81" t="s">
        <v>8402</v>
      </c>
    </row>
    <row r="382" spans="1:3" ht="15">
      <c r="A382" s="76" t="s">
        <v>8035</v>
      </c>
      <c r="B382" s="75">
        <v>26</v>
      </c>
      <c r="C382" s="81" t="s">
        <v>8402</v>
      </c>
    </row>
    <row r="383" spans="1:3" ht="15">
      <c r="A383" s="76" t="s">
        <v>8035</v>
      </c>
      <c r="B383" s="75" t="s">
        <v>8701</v>
      </c>
      <c r="C383" s="81" t="s">
        <v>8402</v>
      </c>
    </row>
    <row r="384" spans="1:3" ht="15">
      <c r="A384" s="76" t="s">
        <v>8035</v>
      </c>
      <c r="B384" s="75" t="s">
        <v>8702</v>
      </c>
      <c r="C384" s="81" t="s">
        <v>8402</v>
      </c>
    </row>
    <row r="385" spans="1:3" ht="15">
      <c r="A385" s="76" t="s">
        <v>8035</v>
      </c>
      <c r="B385" s="75" t="s">
        <v>8777</v>
      </c>
      <c r="C385" s="81" t="s">
        <v>8402</v>
      </c>
    </row>
    <row r="386" spans="1:3" ht="15">
      <c r="A386" s="76" t="s">
        <v>8035</v>
      </c>
      <c r="B386" s="75" t="s">
        <v>614</v>
      </c>
      <c r="C386" s="81" t="s">
        <v>8402</v>
      </c>
    </row>
    <row r="387" spans="1:3" ht="15">
      <c r="A387" s="76" t="s">
        <v>8035</v>
      </c>
      <c r="B387" s="75" t="s">
        <v>8712</v>
      </c>
      <c r="C387" s="81" t="s">
        <v>8402</v>
      </c>
    </row>
    <row r="388" spans="1:3" ht="15">
      <c r="A388" s="76" t="s">
        <v>8035</v>
      </c>
      <c r="B388" s="75" t="s">
        <v>673</v>
      </c>
      <c r="C388" s="81" t="s">
        <v>8402</v>
      </c>
    </row>
    <row r="389" spans="1:3" ht="15">
      <c r="A389" s="76" t="s">
        <v>8035</v>
      </c>
      <c r="B389" s="75" t="s">
        <v>8713</v>
      </c>
      <c r="C389" s="81" t="s">
        <v>8402</v>
      </c>
    </row>
    <row r="390" spans="1:3" ht="15">
      <c r="A390" s="76" t="s">
        <v>8035</v>
      </c>
      <c r="B390" s="75" t="s">
        <v>433</v>
      </c>
      <c r="C390" s="81" t="s">
        <v>8402</v>
      </c>
    </row>
    <row r="391" spans="1:3" ht="15">
      <c r="A391" s="76" t="s">
        <v>8035</v>
      </c>
      <c r="B391" s="75" t="s">
        <v>8708</v>
      </c>
      <c r="C391" s="81" t="s">
        <v>8402</v>
      </c>
    </row>
    <row r="392" spans="1:3" ht="15">
      <c r="A392" s="76" t="s">
        <v>8035</v>
      </c>
      <c r="B392" s="75" t="s">
        <v>717</v>
      </c>
      <c r="C392" s="81" t="s">
        <v>8402</v>
      </c>
    </row>
    <row r="393" spans="1:3" ht="15">
      <c r="A393" s="76" t="s">
        <v>8035</v>
      </c>
      <c r="B393" s="75" t="s">
        <v>1500</v>
      </c>
      <c r="C393" s="81" t="s">
        <v>8402</v>
      </c>
    </row>
    <row r="394" spans="1:3" ht="15">
      <c r="A394" s="76" t="s">
        <v>8035</v>
      </c>
      <c r="B394" s="75" t="s">
        <v>480</v>
      </c>
      <c r="C394" s="81" t="s">
        <v>8402</v>
      </c>
    </row>
    <row r="395" spans="1:3" ht="15">
      <c r="A395" s="76" t="s">
        <v>8035</v>
      </c>
      <c r="B395" s="75" t="s">
        <v>1461</v>
      </c>
      <c r="C395" s="81" t="s">
        <v>8402</v>
      </c>
    </row>
    <row r="396" spans="1:3" ht="15">
      <c r="A396" s="76" t="s">
        <v>8035</v>
      </c>
      <c r="B396" s="75" t="s">
        <v>8776</v>
      </c>
      <c r="C396" s="81" t="s">
        <v>8402</v>
      </c>
    </row>
    <row r="397" spans="1:3" ht="15">
      <c r="A397" s="76" t="s">
        <v>8035</v>
      </c>
      <c r="B397" s="75" t="s">
        <v>458</v>
      </c>
      <c r="C397" s="81" t="s">
        <v>8402</v>
      </c>
    </row>
    <row r="398" spans="1:3" ht="15">
      <c r="A398" s="76" t="s">
        <v>8035</v>
      </c>
      <c r="B398" s="75" t="s">
        <v>8123</v>
      </c>
      <c r="C398" s="81" t="s">
        <v>8402</v>
      </c>
    </row>
    <row r="399" spans="1:3" ht="15">
      <c r="A399" s="76" t="s">
        <v>8035</v>
      </c>
      <c r="B399" s="75" t="s">
        <v>976</v>
      </c>
      <c r="C399" s="81" t="s">
        <v>8402</v>
      </c>
    </row>
    <row r="400" spans="1:3" ht="15">
      <c r="A400" s="76" t="s">
        <v>8035</v>
      </c>
      <c r="B400" s="75" t="s">
        <v>856</v>
      </c>
      <c r="C400" s="81" t="s">
        <v>8400</v>
      </c>
    </row>
    <row r="401" spans="1:3" ht="15">
      <c r="A401" s="76" t="s">
        <v>8035</v>
      </c>
      <c r="B401" s="75" t="s">
        <v>651</v>
      </c>
      <c r="C401" s="81" t="s">
        <v>8400</v>
      </c>
    </row>
    <row r="402" spans="1:3" ht="15">
      <c r="A402" s="76" t="s">
        <v>8035</v>
      </c>
      <c r="B402" s="75">
        <v>27</v>
      </c>
      <c r="C402" s="81" t="s">
        <v>8400</v>
      </c>
    </row>
    <row r="403" spans="1:3" ht="15">
      <c r="A403" s="76" t="s">
        <v>8035</v>
      </c>
      <c r="B403" s="75">
        <v>26</v>
      </c>
      <c r="C403" s="81" t="s">
        <v>8400</v>
      </c>
    </row>
    <row r="404" spans="1:3" ht="15">
      <c r="A404" s="76" t="s">
        <v>8035</v>
      </c>
      <c r="B404" s="75" t="s">
        <v>8701</v>
      </c>
      <c r="C404" s="81" t="s">
        <v>8400</v>
      </c>
    </row>
    <row r="405" spans="1:3" ht="15">
      <c r="A405" s="76" t="s">
        <v>8035</v>
      </c>
      <c r="B405" s="75" t="s">
        <v>8702</v>
      </c>
      <c r="C405" s="81" t="s">
        <v>8400</v>
      </c>
    </row>
    <row r="406" spans="1:3" ht="15">
      <c r="A406" s="76" t="s">
        <v>8035</v>
      </c>
      <c r="B406" s="75" t="s">
        <v>8777</v>
      </c>
      <c r="C406" s="81" t="s">
        <v>8400</v>
      </c>
    </row>
    <row r="407" spans="1:3" ht="15">
      <c r="A407" s="76" t="s">
        <v>8035</v>
      </c>
      <c r="B407" s="75" t="s">
        <v>614</v>
      </c>
      <c r="C407" s="81" t="s">
        <v>8400</v>
      </c>
    </row>
    <row r="408" spans="1:3" ht="15">
      <c r="A408" s="76" t="s">
        <v>8035</v>
      </c>
      <c r="B408" s="75" t="s">
        <v>8712</v>
      </c>
      <c r="C408" s="81" t="s">
        <v>8400</v>
      </c>
    </row>
    <row r="409" spans="1:3" ht="15">
      <c r="A409" s="76" t="s">
        <v>8035</v>
      </c>
      <c r="B409" s="75" t="s">
        <v>673</v>
      </c>
      <c r="C409" s="81" t="s">
        <v>8400</v>
      </c>
    </row>
    <row r="410" spans="1:3" ht="15">
      <c r="A410" s="76" t="s">
        <v>8035</v>
      </c>
      <c r="B410" s="75" t="s">
        <v>8713</v>
      </c>
      <c r="C410" s="81" t="s">
        <v>8400</v>
      </c>
    </row>
    <row r="411" spans="1:3" ht="15">
      <c r="A411" s="76" t="s">
        <v>8035</v>
      </c>
      <c r="B411" s="75" t="s">
        <v>433</v>
      </c>
      <c r="C411" s="81" t="s">
        <v>8400</v>
      </c>
    </row>
    <row r="412" spans="1:3" ht="15">
      <c r="A412" s="76" t="s">
        <v>8035</v>
      </c>
      <c r="B412" s="75" t="s">
        <v>8708</v>
      </c>
      <c r="C412" s="81" t="s">
        <v>8400</v>
      </c>
    </row>
    <row r="413" spans="1:3" ht="15">
      <c r="A413" s="76" t="s">
        <v>8035</v>
      </c>
      <c r="B413" s="75" t="s">
        <v>717</v>
      </c>
      <c r="C413" s="81" t="s">
        <v>8400</v>
      </c>
    </row>
    <row r="414" spans="1:3" ht="15">
      <c r="A414" s="76" t="s">
        <v>8035</v>
      </c>
      <c r="B414" s="75" t="s">
        <v>1500</v>
      </c>
      <c r="C414" s="81" t="s">
        <v>8400</v>
      </c>
    </row>
    <row r="415" spans="1:3" ht="15">
      <c r="A415" s="76" t="s">
        <v>8035</v>
      </c>
      <c r="B415" s="75" t="s">
        <v>480</v>
      </c>
      <c r="C415" s="81" t="s">
        <v>8400</v>
      </c>
    </row>
    <row r="416" spans="1:3" ht="15">
      <c r="A416" s="76" t="s">
        <v>8035</v>
      </c>
      <c r="B416" s="75" t="s">
        <v>1461</v>
      </c>
      <c r="C416" s="81" t="s">
        <v>8400</v>
      </c>
    </row>
    <row r="417" spans="1:3" ht="15">
      <c r="A417" s="76" t="s">
        <v>8035</v>
      </c>
      <c r="B417" s="75" t="s">
        <v>8776</v>
      </c>
      <c r="C417" s="81" t="s">
        <v>8400</v>
      </c>
    </row>
    <row r="418" spans="1:3" ht="15">
      <c r="A418" s="76" t="s">
        <v>8035</v>
      </c>
      <c r="B418" s="75" t="s">
        <v>458</v>
      </c>
      <c r="C418" s="81" t="s">
        <v>8400</v>
      </c>
    </row>
    <row r="419" spans="1:3" ht="15">
      <c r="A419" s="76" t="s">
        <v>8035</v>
      </c>
      <c r="B419" s="75" t="s">
        <v>8123</v>
      </c>
      <c r="C419" s="81" t="s">
        <v>8400</v>
      </c>
    </row>
    <row r="420" spans="1:3" ht="15">
      <c r="A420" s="76" t="s">
        <v>8035</v>
      </c>
      <c r="B420" s="75" t="s">
        <v>976</v>
      </c>
      <c r="C420" s="81" t="s">
        <v>8400</v>
      </c>
    </row>
    <row r="421" spans="1:3" ht="15">
      <c r="A421" s="76" t="s">
        <v>266</v>
      </c>
      <c r="B421" s="75" t="s">
        <v>8727</v>
      </c>
      <c r="C421" s="81" t="s">
        <v>8368</v>
      </c>
    </row>
    <row r="422" spans="1:3" ht="15">
      <c r="A422" s="76" t="s">
        <v>266</v>
      </c>
      <c r="B422" s="75" t="s">
        <v>8721</v>
      </c>
      <c r="C422" s="81" t="s">
        <v>8368</v>
      </c>
    </row>
    <row r="423" spans="1:3" ht="15">
      <c r="A423" s="76" t="s">
        <v>266</v>
      </c>
      <c r="B423" s="75" t="s">
        <v>697</v>
      </c>
      <c r="C423" s="81" t="s">
        <v>8368</v>
      </c>
    </row>
    <row r="424" spans="1:3" ht="15">
      <c r="A424" s="76" t="s">
        <v>266</v>
      </c>
      <c r="B424" s="75" t="s">
        <v>8726</v>
      </c>
      <c r="C424" s="81" t="s">
        <v>8368</v>
      </c>
    </row>
    <row r="425" spans="1:3" ht="15">
      <c r="A425" s="76" t="s">
        <v>266</v>
      </c>
      <c r="B425" s="75" t="s">
        <v>877</v>
      </c>
      <c r="C425" s="81" t="s">
        <v>8368</v>
      </c>
    </row>
    <row r="426" spans="1:3" ht="15">
      <c r="A426" s="76" t="s">
        <v>266</v>
      </c>
      <c r="B426" s="75" t="s">
        <v>431</v>
      </c>
      <c r="C426" s="81" t="s">
        <v>8368</v>
      </c>
    </row>
    <row r="427" spans="1:3" ht="15">
      <c r="A427" s="76" t="s">
        <v>266</v>
      </c>
      <c r="B427" s="75" t="s">
        <v>8729</v>
      </c>
      <c r="C427" s="81" t="s">
        <v>8368</v>
      </c>
    </row>
    <row r="428" spans="1:3" ht="15">
      <c r="A428" s="76" t="s">
        <v>266</v>
      </c>
      <c r="B428" s="75" t="s">
        <v>8695</v>
      </c>
      <c r="C428" s="81" t="s">
        <v>8368</v>
      </c>
    </row>
    <row r="429" spans="1:3" ht="15">
      <c r="A429" s="76" t="s">
        <v>266</v>
      </c>
      <c r="B429" s="75" t="s">
        <v>1269</v>
      </c>
      <c r="C429" s="81" t="s">
        <v>8368</v>
      </c>
    </row>
    <row r="430" spans="1:3" ht="15">
      <c r="A430" s="76" t="s">
        <v>266</v>
      </c>
      <c r="B430" s="75">
        <v>50</v>
      </c>
      <c r="C430" s="81" t="s">
        <v>8368</v>
      </c>
    </row>
    <row r="431" spans="1:3" ht="15">
      <c r="A431" s="76" t="s">
        <v>266</v>
      </c>
      <c r="B431" s="75" t="s">
        <v>8123</v>
      </c>
      <c r="C431" s="81" t="s">
        <v>8368</v>
      </c>
    </row>
    <row r="432" spans="1:3" ht="15">
      <c r="A432" s="76" t="s">
        <v>266</v>
      </c>
      <c r="B432" s="75" t="s">
        <v>976</v>
      </c>
      <c r="C432" s="81" t="s">
        <v>8368</v>
      </c>
    </row>
    <row r="433" spans="1:3" ht="15">
      <c r="A433" s="76" t="s">
        <v>266</v>
      </c>
      <c r="B433" s="75" t="s">
        <v>8035</v>
      </c>
      <c r="C433" s="81" t="s">
        <v>8368</v>
      </c>
    </row>
    <row r="434" spans="1:3" ht="15">
      <c r="A434" s="76" t="s">
        <v>8035</v>
      </c>
      <c r="B434" s="75" t="s">
        <v>856</v>
      </c>
      <c r="C434" s="81" t="s">
        <v>8399</v>
      </c>
    </row>
    <row r="435" spans="1:3" ht="15">
      <c r="A435" s="76" t="s">
        <v>8035</v>
      </c>
      <c r="B435" s="75" t="s">
        <v>651</v>
      </c>
      <c r="C435" s="81" t="s">
        <v>8399</v>
      </c>
    </row>
    <row r="436" spans="1:3" ht="15">
      <c r="A436" s="76" t="s">
        <v>8035</v>
      </c>
      <c r="B436" s="75">
        <v>27</v>
      </c>
      <c r="C436" s="81" t="s">
        <v>8399</v>
      </c>
    </row>
    <row r="437" spans="1:3" ht="15">
      <c r="A437" s="76" t="s">
        <v>8035</v>
      </c>
      <c r="B437" s="75">
        <v>26</v>
      </c>
      <c r="C437" s="81" t="s">
        <v>8399</v>
      </c>
    </row>
    <row r="438" spans="1:3" ht="15">
      <c r="A438" s="76" t="s">
        <v>8035</v>
      </c>
      <c r="B438" s="75" t="s">
        <v>8701</v>
      </c>
      <c r="C438" s="81" t="s">
        <v>8399</v>
      </c>
    </row>
    <row r="439" spans="1:3" ht="15">
      <c r="A439" s="76" t="s">
        <v>8035</v>
      </c>
      <c r="B439" s="75" t="s">
        <v>8702</v>
      </c>
      <c r="C439" s="81" t="s">
        <v>8399</v>
      </c>
    </row>
    <row r="440" spans="1:3" ht="15">
      <c r="A440" s="76" t="s">
        <v>8035</v>
      </c>
      <c r="B440" s="75" t="s">
        <v>8777</v>
      </c>
      <c r="C440" s="81" t="s">
        <v>8399</v>
      </c>
    </row>
    <row r="441" spans="1:3" ht="15">
      <c r="A441" s="76" t="s">
        <v>8035</v>
      </c>
      <c r="B441" s="75" t="s">
        <v>614</v>
      </c>
      <c r="C441" s="81" t="s">
        <v>8399</v>
      </c>
    </row>
    <row r="442" spans="1:3" ht="15">
      <c r="A442" s="76" t="s">
        <v>8035</v>
      </c>
      <c r="B442" s="75" t="s">
        <v>8712</v>
      </c>
      <c r="C442" s="81" t="s">
        <v>8399</v>
      </c>
    </row>
    <row r="443" spans="1:3" ht="15">
      <c r="A443" s="76" t="s">
        <v>8035</v>
      </c>
      <c r="B443" s="75" t="s">
        <v>673</v>
      </c>
      <c r="C443" s="81" t="s">
        <v>8399</v>
      </c>
    </row>
    <row r="444" spans="1:3" ht="15">
      <c r="A444" s="76" t="s">
        <v>8035</v>
      </c>
      <c r="B444" s="75" t="s">
        <v>8713</v>
      </c>
      <c r="C444" s="81" t="s">
        <v>8399</v>
      </c>
    </row>
    <row r="445" spans="1:3" ht="15">
      <c r="A445" s="76" t="s">
        <v>8035</v>
      </c>
      <c r="B445" s="75" t="s">
        <v>433</v>
      </c>
      <c r="C445" s="81" t="s">
        <v>8399</v>
      </c>
    </row>
    <row r="446" spans="1:3" ht="15">
      <c r="A446" s="76" t="s">
        <v>8035</v>
      </c>
      <c r="B446" s="75" t="s">
        <v>8708</v>
      </c>
      <c r="C446" s="81" t="s">
        <v>8399</v>
      </c>
    </row>
    <row r="447" spans="1:3" ht="15">
      <c r="A447" s="76" t="s">
        <v>8035</v>
      </c>
      <c r="B447" s="75" t="s">
        <v>717</v>
      </c>
      <c r="C447" s="81" t="s">
        <v>8399</v>
      </c>
    </row>
    <row r="448" spans="1:3" ht="15">
      <c r="A448" s="76" t="s">
        <v>8035</v>
      </c>
      <c r="B448" s="75" t="s">
        <v>1500</v>
      </c>
      <c r="C448" s="81" t="s">
        <v>8399</v>
      </c>
    </row>
    <row r="449" spans="1:3" ht="15">
      <c r="A449" s="76" t="s">
        <v>8035</v>
      </c>
      <c r="B449" s="75" t="s">
        <v>480</v>
      </c>
      <c r="C449" s="81" t="s">
        <v>8399</v>
      </c>
    </row>
    <row r="450" spans="1:3" ht="15">
      <c r="A450" s="76" t="s">
        <v>8035</v>
      </c>
      <c r="B450" s="75" t="s">
        <v>1461</v>
      </c>
      <c r="C450" s="81" t="s">
        <v>8399</v>
      </c>
    </row>
    <row r="451" spans="1:3" ht="15">
      <c r="A451" s="76" t="s">
        <v>8035</v>
      </c>
      <c r="B451" s="75" t="s">
        <v>8776</v>
      </c>
      <c r="C451" s="81" t="s">
        <v>8399</v>
      </c>
    </row>
    <row r="452" spans="1:3" ht="15">
      <c r="A452" s="76" t="s">
        <v>8035</v>
      </c>
      <c r="B452" s="75" t="s">
        <v>458</v>
      </c>
      <c r="C452" s="81" t="s">
        <v>8399</v>
      </c>
    </row>
    <row r="453" spans="1:3" ht="15">
      <c r="A453" s="76" t="s">
        <v>8035</v>
      </c>
      <c r="B453" s="75" t="s">
        <v>8123</v>
      </c>
      <c r="C453" s="81" t="s">
        <v>8399</v>
      </c>
    </row>
    <row r="454" spans="1:3" ht="15">
      <c r="A454" s="76" t="s">
        <v>8035</v>
      </c>
      <c r="B454" s="75" t="s">
        <v>976</v>
      </c>
      <c r="C454" s="81" t="s">
        <v>8399</v>
      </c>
    </row>
    <row r="455" spans="1:3" ht="15">
      <c r="A455" s="76" t="s">
        <v>8049</v>
      </c>
      <c r="B455" s="75" t="s">
        <v>8123</v>
      </c>
      <c r="C455" s="81" t="s">
        <v>8428</v>
      </c>
    </row>
    <row r="456" spans="1:3" ht="15">
      <c r="A456" s="76" t="s">
        <v>8049</v>
      </c>
      <c r="B456" s="75" t="s">
        <v>8124</v>
      </c>
      <c r="C456" s="81" t="s">
        <v>8428</v>
      </c>
    </row>
    <row r="457" spans="1:3" ht="15">
      <c r="A457" s="76" t="s">
        <v>8049</v>
      </c>
      <c r="B457" s="75" t="s">
        <v>8794</v>
      </c>
      <c r="C457" s="81" t="s">
        <v>8428</v>
      </c>
    </row>
    <row r="458" spans="1:3" ht="15">
      <c r="A458" s="76" t="s">
        <v>8049</v>
      </c>
      <c r="B458" s="75" t="s">
        <v>390</v>
      </c>
      <c r="C458" s="81" t="s">
        <v>8428</v>
      </c>
    </row>
    <row r="459" spans="1:3" ht="15">
      <c r="A459" s="76" t="s">
        <v>8049</v>
      </c>
      <c r="B459" s="75" t="s">
        <v>8711</v>
      </c>
      <c r="C459" s="81" t="s">
        <v>8428</v>
      </c>
    </row>
    <row r="460" spans="1:3" ht="15">
      <c r="A460" s="76" t="s">
        <v>8049</v>
      </c>
      <c r="B460" s="75" t="s">
        <v>8694</v>
      </c>
      <c r="C460" s="81" t="s">
        <v>8428</v>
      </c>
    </row>
    <row r="461" spans="1:3" ht="15">
      <c r="A461" s="76" t="s">
        <v>8049</v>
      </c>
      <c r="B461" s="75" t="s">
        <v>8698</v>
      </c>
      <c r="C461" s="81" t="s">
        <v>8428</v>
      </c>
    </row>
    <row r="462" spans="1:3" ht="15">
      <c r="A462" s="76" t="s">
        <v>8049</v>
      </c>
      <c r="B462" s="75" t="s">
        <v>8696</v>
      </c>
      <c r="C462" s="81" t="s">
        <v>8428</v>
      </c>
    </row>
    <row r="463" spans="1:3" ht="15">
      <c r="A463" s="76" t="s">
        <v>8049</v>
      </c>
      <c r="B463" s="75" t="s">
        <v>8706</v>
      </c>
      <c r="C463" s="81" t="s">
        <v>8428</v>
      </c>
    </row>
    <row r="464" spans="1:3" ht="15">
      <c r="A464" s="76" t="s">
        <v>8049</v>
      </c>
      <c r="B464" s="75" t="s">
        <v>449</v>
      </c>
      <c r="C464" s="81" t="s">
        <v>8428</v>
      </c>
    </row>
    <row r="465" spans="1:3" ht="15">
      <c r="A465" s="76" t="s">
        <v>8049</v>
      </c>
      <c r="B465" s="75" t="s">
        <v>8741</v>
      </c>
      <c r="C465" s="81" t="s">
        <v>8428</v>
      </c>
    </row>
    <row r="466" spans="1:3" ht="15">
      <c r="A466" s="76" t="s">
        <v>8049</v>
      </c>
      <c r="B466" s="75" t="s">
        <v>8725</v>
      </c>
      <c r="C466" s="81" t="s">
        <v>8428</v>
      </c>
    </row>
    <row r="467" spans="1:3" ht="15">
      <c r="A467" s="76" t="s">
        <v>8049</v>
      </c>
      <c r="B467" s="75" t="s">
        <v>8795</v>
      </c>
      <c r="C467" s="81" t="s">
        <v>8428</v>
      </c>
    </row>
    <row r="468" spans="1:3" ht="15">
      <c r="A468" s="76" t="s">
        <v>8049</v>
      </c>
      <c r="B468" s="75" t="s">
        <v>8796</v>
      </c>
      <c r="C468" s="81" t="s">
        <v>8428</v>
      </c>
    </row>
    <row r="469" spans="1:3" ht="15">
      <c r="A469" s="76" t="s">
        <v>8049</v>
      </c>
      <c r="B469" s="75" t="s">
        <v>1269</v>
      </c>
      <c r="C469" s="81" t="s">
        <v>8428</v>
      </c>
    </row>
    <row r="470" spans="1:3" ht="15">
      <c r="A470" s="76" t="s">
        <v>8049</v>
      </c>
      <c r="B470" s="75" t="s">
        <v>458</v>
      </c>
      <c r="C470" s="81" t="s">
        <v>8428</v>
      </c>
    </row>
    <row r="471" spans="1:3" ht="15">
      <c r="A471" s="76" t="s">
        <v>8049</v>
      </c>
      <c r="B471" s="75" t="s">
        <v>8699</v>
      </c>
      <c r="C471" s="81" t="s">
        <v>8428</v>
      </c>
    </row>
    <row r="472" spans="1:3" ht="15">
      <c r="A472" s="76" t="s">
        <v>8049</v>
      </c>
      <c r="B472" s="75" t="s">
        <v>698</v>
      </c>
      <c r="C472" s="81" t="s">
        <v>8428</v>
      </c>
    </row>
    <row r="473" spans="1:3" ht="15">
      <c r="A473" s="76" t="s">
        <v>8049</v>
      </c>
      <c r="B473" s="75" t="s">
        <v>419</v>
      </c>
      <c r="C473" s="81" t="s">
        <v>8428</v>
      </c>
    </row>
    <row r="474" spans="1:3" ht="15">
      <c r="A474" s="76" t="s">
        <v>8049</v>
      </c>
      <c r="B474" s="75" t="s">
        <v>1051</v>
      </c>
      <c r="C474" s="81" t="s">
        <v>8428</v>
      </c>
    </row>
    <row r="475" spans="1:3" ht="15">
      <c r="A475" s="76" t="s">
        <v>8016</v>
      </c>
      <c r="B475" s="75" t="s">
        <v>8719</v>
      </c>
      <c r="C475" s="81" t="s">
        <v>8372</v>
      </c>
    </row>
    <row r="476" spans="1:3" ht="15">
      <c r="A476" s="76" t="s">
        <v>8016</v>
      </c>
      <c r="B476" s="75" t="s">
        <v>8709</v>
      </c>
      <c r="C476" s="81" t="s">
        <v>8372</v>
      </c>
    </row>
    <row r="477" spans="1:3" ht="15">
      <c r="A477" s="76" t="s">
        <v>8016</v>
      </c>
      <c r="B477" s="75" t="s">
        <v>619</v>
      </c>
      <c r="C477" s="81" t="s">
        <v>8372</v>
      </c>
    </row>
    <row r="478" spans="1:3" ht="15">
      <c r="A478" s="76" t="s">
        <v>8016</v>
      </c>
      <c r="B478" s="75" t="s">
        <v>1179</v>
      </c>
      <c r="C478" s="81" t="s">
        <v>8372</v>
      </c>
    </row>
    <row r="479" spans="1:3" ht="15">
      <c r="A479" s="76" t="s">
        <v>8016</v>
      </c>
      <c r="B479" s="75" t="s">
        <v>8697</v>
      </c>
      <c r="C479" s="81" t="s">
        <v>8372</v>
      </c>
    </row>
    <row r="480" spans="1:3" ht="15">
      <c r="A480" s="76" t="s">
        <v>8016</v>
      </c>
      <c r="B480" s="75" t="s">
        <v>8698</v>
      </c>
      <c r="C480" s="81" t="s">
        <v>8372</v>
      </c>
    </row>
    <row r="481" spans="1:3" ht="15">
      <c r="A481" s="76" t="s">
        <v>8016</v>
      </c>
      <c r="B481" s="75" t="s">
        <v>8696</v>
      </c>
      <c r="C481" s="81" t="s">
        <v>8372</v>
      </c>
    </row>
    <row r="482" spans="1:3" ht="15">
      <c r="A482" s="76" t="s">
        <v>8016</v>
      </c>
      <c r="B482" s="75" t="s">
        <v>8705</v>
      </c>
      <c r="C482" s="81" t="s">
        <v>8372</v>
      </c>
    </row>
    <row r="483" spans="1:3" ht="15">
      <c r="A483" s="76" t="s">
        <v>8016</v>
      </c>
      <c r="B483" s="75" t="s">
        <v>586</v>
      </c>
      <c r="C483" s="81" t="s">
        <v>8372</v>
      </c>
    </row>
    <row r="484" spans="1:3" ht="15">
      <c r="A484" s="76" t="s">
        <v>8016</v>
      </c>
      <c r="B484" s="75" t="s">
        <v>1322</v>
      </c>
      <c r="C484" s="81" t="s">
        <v>8372</v>
      </c>
    </row>
    <row r="485" spans="1:3" ht="15">
      <c r="A485" s="76" t="s">
        <v>8016</v>
      </c>
      <c r="B485" s="75" t="s">
        <v>8028</v>
      </c>
      <c r="C485" s="81" t="s">
        <v>8372</v>
      </c>
    </row>
    <row r="486" spans="1:3" ht="15">
      <c r="A486" s="76" t="s">
        <v>8024</v>
      </c>
      <c r="B486" s="75" t="s">
        <v>8695</v>
      </c>
      <c r="C486" s="81" t="s">
        <v>8382</v>
      </c>
    </row>
    <row r="487" spans="1:3" ht="15">
      <c r="A487" s="76" t="s">
        <v>8024</v>
      </c>
      <c r="B487" s="75" t="s">
        <v>8694</v>
      </c>
      <c r="C487" s="81" t="s">
        <v>8382</v>
      </c>
    </row>
    <row r="488" spans="1:3" ht="15">
      <c r="A488" s="76" t="s">
        <v>8024</v>
      </c>
      <c r="B488" s="75" t="s">
        <v>8049</v>
      </c>
      <c r="C488" s="81" t="s">
        <v>8382</v>
      </c>
    </row>
    <row r="489" spans="1:3" ht="15">
      <c r="A489" s="76" t="s">
        <v>8024</v>
      </c>
      <c r="B489" s="75" t="s">
        <v>8697</v>
      </c>
      <c r="C489" s="81" t="s">
        <v>8382</v>
      </c>
    </row>
    <row r="490" spans="1:3" ht="15">
      <c r="A490" s="76" t="s">
        <v>8024</v>
      </c>
      <c r="B490" s="75" t="s">
        <v>8698</v>
      </c>
      <c r="C490" s="81" t="s">
        <v>8382</v>
      </c>
    </row>
    <row r="491" spans="1:3" ht="15">
      <c r="A491" s="76" t="s">
        <v>8024</v>
      </c>
      <c r="B491" s="75" t="s">
        <v>8696</v>
      </c>
      <c r="C491" s="81" t="s">
        <v>8382</v>
      </c>
    </row>
    <row r="492" spans="1:3" ht="15">
      <c r="A492" s="76" t="s">
        <v>8024</v>
      </c>
      <c r="B492" s="75" t="s">
        <v>8706</v>
      </c>
      <c r="C492" s="81" t="s">
        <v>8382</v>
      </c>
    </row>
    <row r="493" spans="1:3" ht="15">
      <c r="A493" s="76" t="s">
        <v>8024</v>
      </c>
      <c r="B493" s="75" t="s">
        <v>887</v>
      </c>
      <c r="C493" s="81" t="s">
        <v>8382</v>
      </c>
    </row>
    <row r="494" spans="1:3" ht="15">
      <c r="A494" s="76" t="s">
        <v>8024</v>
      </c>
      <c r="B494" s="75" t="s">
        <v>8699</v>
      </c>
      <c r="C494" s="81" t="s">
        <v>8382</v>
      </c>
    </row>
    <row r="495" spans="1:3" ht="15">
      <c r="A495" s="76" t="s">
        <v>8024</v>
      </c>
      <c r="B495" s="75" t="s">
        <v>698</v>
      </c>
      <c r="C495" s="81" t="s">
        <v>8382</v>
      </c>
    </row>
    <row r="496" spans="1:3" ht="15">
      <c r="A496" s="76" t="s">
        <v>8024</v>
      </c>
      <c r="B496" s="75" t="s">
        <v>419</v>
      </c>
      <c r="C496" s="81" t="s">
        <v>8382</v>
      </c>
    </row>
    <row r="497" spans="1:3" ht="15">
      <c r="A497" s="76" t="s">
        <v>8024</v>
      </c>
      <c r="B497" s="75" t="s">
        <v>1051</v>
      </c>
      <c r="C497" s="81" t="s">
        <v>8382</v>
      </c>
    </row>
    <row r="498" spans="1:3" ht="15">
      <c r="A498" s="76" t="s">
        <v>8042</v>
      </c>
      <c r="B498" s="75" t="s">
        <v>8695</v>
      </c>
      <c r="C498" s="81" t="s">
        <v>8413</v>
      </c>
    </row>
    <row r="499" spans="1:3" ht="15">
      <c r="A499" s="76" t="s">
        <v>8042</v>
      </c>
      <c r="B499" s="75" t="s">
        <v>8694</v>
      </c>
      <c r="C499" s="81" t="s">
        <v>8413</v>
      </c>
    </row>
    <row r="500" spans="1:3" ht="15">
      <c r="A500" s="76" t="s">
        <v>8042</v>
      </c>
      <c r="B500" s="75" t="s">
        <v>1177</v>
      </c>
      <c r="C500" s="81" t="s">
        <v>8413</v>
      </c>
    </row>
    <row r="501" spans="1:3" ht="15">
      <c r="A501" s="76" t="s">
        <v>8042</v>
      </c>
      <c r="B501" s="75" t="s">
        <v>799</v>
      </c>
      <c r="C501" s="81" t="s">
        <v>8413</v>
      </c>
    </row>
    <row r="502" spans="1:3" ht="15">
      <c r="A502" s="76" t="s">
        <v>8042</v>
      </c>
      <c r="B502" s="75" t="s">
        <v>8703</v>
      </c>
      <c r="C502" s="81" t="s">
        <v>8413</v>
      </c>
    </row>
    <row r="503" spans="1:3" ht="15">
      <c r="A503" s="76" t="s">
        <v>8042</v>
      </c>
      <c r="B503" s="75" t="s">
        <v>8049</v>
      </c>
      <c r="C503" s="81" t="s">
        <v>8413</v>
      </c>
    </row>
    <row r="504" spans="1:3" ht="15">
      <c r="A504" s="76" t="s">
        <v>8042</v>
      </c>
      <c r="B504" s="75" t="s">
        <v>8704</v>
      </c>
      <c r="C504" s="81" t="s">
        <v>8413</v>
      </c>
    </row>
    <row r="505" spans="1:3" ht="15">
      <c r="A505" s="76" t="s">
        <v>8042</v>
      </c>
      <c r="B505" s="75" t="s">
        <v>649</v>
      </c>
      <c r="C505" s="81" t="s">
        <v>8413</v>
      </c>
    </row>
    <row r="506" spans="1:3" ht="15">
      <c r="A506" s="76" t="s">
        <v>8042</v>
      </c>
      <c r="B506" s="75" t="s">
        <v>1051</v>
      </c>
      <c r="C506" s="81" t="s">
        <v>8413</v>
      </c>
    </row>
    <row r="507" spans="1:3" ht="15">
      <c r="A507" s="76" t="s">
        <v>8042</v>
      </c>
      <c r="B507" s="75" t="s">
        <v>1024</v>
      </c>
      <c r="C507" s="81" t="s">
        <v>8413</v>
      </c>
    </row>
    <row r="508" spans="1:3" ht="15">
      <c r="A508" s="76" t="s">
        <v>8042</v>
      </c>
      <c r="B508" s="75" t="s">
        <v>458</v>
      </c>
      <c r="C508" s="81" t="s">
        <v>8413</v>
      </c>
    </row>
    <row r="509" spans="1:3" ht="15">
      <c r="A509" s="76" t="s">
        <v>8033</v>
      </c>
      <c r="B509" s="75" t="s">
        <v>8715</v>
      </c>
      <c r="C509" s="81" t="s">
        <v>8393</v>
      </c>
    </row>
    <row r="510" spans="1:3" ht="15">
      <c r="A510" s="76" t="s">
        <v>8033</v>
      </c>
      <c r="B510" s="75" t="s">
        <v>8697</v>
      </c>
      <c r="C510" s="81" t="s">
        <v>8393</v>
      </c>
    </row>
    <row r="511" spans="1:3" ht="15">
      <c r="A511" s="76" t="s">
        <v>8033</v>
      </c>
      <c r="B511" s="75" t="s">
        <v>8698</v>
      </c>
      <c r="C511" s="81" t="s">
        <v>8393</v>
      </c>
    </row>
    <row r="512" spans="1:3" ht="15">
      <c r="A512" s="76" t="s">
        <v>8033</v>
      </c>
      <c r="B512" s="75" t="s">
        <v>8696</v>
      </c>
      <c r="C512" s="81" t="s">
        <v>8393</v>
      </c>
    </row>
    <row r="513" spans="1:3" ht="15">
      <c r="A513" s="76" t="s">
        <v>8033</v>
      </c>
      <c r="B513" s="75" t="s">
        <v>8706</v>
      </c>
      <c r="C513" s="81" t="s">
        <v>8393</v>
      </c>
    </row>
    <row r="514" spans="1:3" ht="15">
      <c r="A514" s="76" t="s">
        <v>8033</v>
      </c>
      <c r="B514" s="75" t="s">
        <v>887</v>
      </c>
      <c r="C514" s="81" t="s">
        <v>8393</v>
      </c>
    </row>
    <row r="515" spans="1:3" ht="15">
      <c r="A515" s="76" t="s">
        <v>8033</v>
      </c>
      <c r="B515" s="75" t="s">
        <v>8699</v>
      </c>
      <c r="C515" s="81" t="s">
        <v>8393</v>
      </c>
    </row>
    <row r="516" spans="1:3" ht="15">
      <c r="A516" s="76" t="s">
        <v>8033</v>
      </c>
      <c r="B516" s="75" t="s">
        <v>698</v>
      </c>
      <c r="C516" s="81" t="s">
        <v>8393</v>
      </c>
    </row>
    <row r="517" spans="1:3" ht="15">
      <c r="A517" s="76" t="s">
        <v>8033</v>
      </c>
      <c r="B517" s="75" t="s">
        <v>419</v>
      </c>
      <c r="C517" s="81" t="s">
        <v>8393</v>
      </c>
    </row>
    <row r="518" spans="1:3" ht="15">
      <c r="A518" s="76" t="s">
        <v>8033</v>
      </c>
      <c r="B518" s="75" t="s">
        <v>1051</v>
      </c>
      <c r="C518" s="81" t="s">
        <v>8393</v>
      </c>
    </row>
    <row r="519" spans="1:3" ht="15">
      <c r="A519" s="76" t="s">
        <v>8033</v>
      </c>
      <c r="B519" s="75" t="s">
        <v>8028</v>
      </c>
      <c r="C519" s="81" t="s">
        <v>8393</v>
      </c>
    </row>
    <row r="520" spans="1:3" ht="15">
      <c r="A520" s="76" t="s">
        <v>8047</v>
      </c>
      <c r="B520" s="75" t="s">
        <v>8705</v>
      </c>
      <c r="C520" s="81" t="s">
        <v>8425</v>
      </c>
    </row>
    <row r="521" spans="1:3" ht="15">
      <c r="A521" s="76" t="s">
        <v>8047</v>
      </c>
      <c r="B521" s="75" t="s">
        <v>555</v>
      </c>
      <c r="C521" s="81" t="s">
        <v>8425</v>
      </c>
    </row>
    <row r="522" spans="1:3" ht="15">
      <c r="A522" s="76" t="s">
        <v>8047</v>
      </c>
      <c r="B522" s="75" t="s">
        <v>799</v>
      </c>
      <c r="C522" s="81" t="s">
        <v>8425</v>
      </c>
    </row>
    <row r="523" spans="1:3" ht="15">
      <c r="A523" s="76" t="s">
        <v>8047</v>
      </c>
      <c r="B523" s="75" t="s">
        <v>8743</v>
      </c>
      <c r="C523" s="81" t="s">
        <v>8425</v>
      </c>
    </row>
    <row r="524" spans="1:3" ht="15">
      <c r="A524" s="76" t="s">
        <v>8047</v>
      </c>
      <c r="B524" s="75" t="s">
        <v>538</v>
      </c>
      <c r="C524" s="81" t="s">
        <v>8425</v>
      </c>
    </row>
    <row r="525" spans="1:3" ht="15">
      <c r="A525" s="76" t="s">
        <v>8047</v>
      </c>
      <c r="B525" s="75" t="s">
        <v>1280</v>
      </c>
      <c r="C525" s="81" t="s">
        <v>8425</v>
      </c>
    </row>
    <row r="526" spans="1:3" ht="15">
      <c r="A526" s="76" t="s">
        <v>8047</v>
      </c>
      <c r="B526" s="75">
        <v>2023</v>
      </c>
      <c r="C526" s="81" t="s">
        <v>8425</v>
      </c>
    </row>
    <row r="527" spans="1:3" ht="15">
      <c r="A527" s="76" t="s">
        <v>8047</v>
      </c>
      <c r="B527" s="75" t="s">
        <v>419</v>
      </c>
      <c r="C527" s="81" t="s">
        <v>8425</v>
      </c>
    </row>
    <row r="528" spans="1:3" ht="15">
      <c r="A528" s="76" t="s">
        <v>8047</v>
      </c>
      <c r="B528" s="75" t="s">
        <v>1051</v>
      </c>
      <c r="C528" s="81" t="s">
        <v>8425</v>
      </c>
    </row>
    <row r="529" spans="1:3" ht="15">
      <c r="A529" s="76" t="s">
        <v>8047</v>
      </c>
      <c r="B529" s="75" t="s">
        <v>8711</v>
      </c>
      <c r="C529" s="81" t="s">
        <v>8425</v>
      </c>
    </row>
    <row r="530" spans="1:3" ht="15">
      <c r="A530" s="76" t="s">
        <v>8047</v>
      </c>
      <c r="B530" s="75" t="s">
        <v>1097</v>
      </c>
      <c r="C530" s="81" t="s">
        <v>8425</v>
      </c>
    </row>
    <row r="531" spans="1:3" ht="15">
      <c r="A531" s="76" t="s">
        <v>8047</v>
      </c>
      <c r="B531" s="75" t="s">
        <v>8011</v>
      </c>
      <c r="C531" s="81" t="s">
        <v>8425</v>
      </c>
    </row>
    <row r="532" spans="1:3" ht="15">
      <c r="A532" s="76" t="s">
        <v>8032</v>
      </c>
      <c r="B532" s="75" t="s">
        <v>8716</v>
      </c>
      <c r="C532" s="81" t="s">
        <v>8391</v>
      </c>
    </row>
    <row r="533" spans="1:3" ht="15">
      <c r="A533" s="76" t="s">
        <v>8032</v>
      </c>
      <c r="B533" s="75" t="s">
        <v>8701</v>
      </c>
      <c r="C533" s="81" t="s">
        <v>8391</v>
      </c>
    </row>
    <row r="534" spans="1:3" ht="15">
      <c r="A534" s="76" t="s">
        <v>8032</v>
      </c>
      <c r="B534" s="75" t="s">
        <v>8702</v>
      </c>
      <c r="C534" s="81" t="s">
        <v>8391</v>
      </c>
    </row>
    <row r="535" spans="1:3" ht="15">
      <c r="A535" s="76" t="s">
        <v>8032</v>
      </c>
      <c r="B535" s="75" t="s">
        <v>651</v>
      </c>
      <c r="C535" s="81" t="s">
        <v>8391</v>
      </c>
    </row>
    <row r="536" spans="1:3" ht="15">
      <c r="A536" s="76" t="s">
        <v>8032</v>
      </c>
      <c r="B536" s="75">
        <v>27</v>
      </c>
      <c r="C536" s="81" t="s">
        <v>8391</v>
      </c>
    </row>
    <row r="537" spans="1:3" ht="15">
      <c r="A537" s="76" t="s">
        <v>8032</v>
      </c>
      <c r="B537" s="75">
        <v>26</v>
      </c>
      <c r="C537" s="81" t="s">
        <v>8391</v>
      </c>
    </row>
    <row r="538" spans="1:3" ht="15">
      <c r="A538" s="76" t="s">
        <v>8032</v>
      </c>
      <c r="B538" s="75" t="s">
        <v>8720</v>
      </c>
      <c r="C538" s="81" t="s">
        <v>8391</v>
      </c>
    </row>
    <row r="539" spans="1:3" ht="15">
      <c r="A539" s="76" t="s">
        <v>8032</v>
      </c>
      <c r="B539" s="75" t="s">
        <v>8049</v>
      </c>
      <c r="C539" s="81" t="s">
        <v>8391</v>
      </c>
    </row>
    <row r="540" spans="1:3" ht="15">
      <c r="A540" s="76" t="s">
        <v>8032</v>
      </c>
      <c r="B540" s="75" t="s">
        <v>8709</v>
      </c>
      <c r="C540" s="81" t="s">
        <v>8391</v>
      </c>
    </row>
    <row r="541" spans="1:3" ht="15">
      <c r="A541" s="76" t="s">
        <v>8032</v>
      </c>
      <c r="B541" s="75" t="s">
        <v>619</v>
      </c>
      <c r="C541" s="81" t="s">
        <v>8391</v>
      </c>
    </row>
    <row r="542" spans="1:3" ht="15">
      <c r="A542" s="76" t="s">
        <v>8032</v>
      </c>
      <c r="B542" s="75" t="s">
        <v>1179</v>
      </c>
      <c r="C542" s="81" t="s">
        <v>8391</v>
      </c>
    </row>
    <row r="543" spans="1:3" ht="15">
      <c r="A543" s="76" t="s">
        <v>8032</v>
      </c>
      <c r="B543" s="75" t="s">
        <v>8697</v>
      </c>
      <c r="C543" s="81" t="s">
        <v>8391</v>
      </c>
    </row>
    <row r="544" spans="1:3" ht="15">
      <c r="A544" s="76" t="s">
        <v>8032</v>
      </c>
      <c r="B544" s="75" t="s">
        <v>8698</v>
      </c>
      <c r="C544" s="81" t="s">
        <v>8391</v>
      </c>
    </row>
    <row r="545" spans="1:3" ht="15">
      <c r="A545" s="76" t="s">
        <v>8032</v>
      </c>
      <c r="B545" s="75" t="s">
        <v>8696</v>
      </c>
      <c r="C545" s="81" t="s">
        <v>8391</v>
      </c>
    </row>
    <row r="546" spans="1:3" ht="15">
      <c r="A546" s="76" t="s">
        <v>8032</v>
      </c>
      <c r="B546" s="75" t="s">
        <v>8705</v>
      </c>
      <c r="C546" s="81" t="s">
        <v>8391</v>
      </c>
    </row>
    <row r="547" spans="1:3" ht="15">
      <c r="A547" s="76" t="s">
        <v>8032</v>
      </c>
      <c r="B547" s="75" t="s">
        <v>586</v>
      </c>
      <c r="C547" s="81" t="s">
        <v>8391</v>
      </c>
    </row>
    <row r="548" spans="1:3" ht="15">
      <c r="A548" s="76" t="s">
        <v>8032</v>
      </c>
      <c r="B548" s="75" t="s">
        <v>1322</v>
      </c>
      <c r="C548" s="81" t="s">
        <v>8391</v>
      </c>
    </row>
    <row r="549" spans="1:3" ht="15">
      <c r="A549" s="76" t="s">
        <v>8035</v>
      </c>
      <c r="B549" s="75" t="s">
        <v>856</v>
      </c>
      <c r="C549" s="81" t="s">
        <v>8396</v>
      </c>
    </row>
    <row r="550" spans="1:3" ht="15">
      <c r="A550" s="76" t="s">
        <v>8035</v>
      </c>
      <c r="B550" s="75" t="s">
        <v>651</v>
      </c>
      <c r="C550" s="81" t="s">
        <v>8396</v>
      </c>
    </row>
    <row r="551" spans="1:3" ht="15">
      <c r="A551" s="76" t="s">
        <v>8035</v>
      </c>
      <c r="B551" s="75">
        <v>27</v>
      </c>
      <c r="C551" s="81" t="s">
        <v>8396</v>
      </c>
    </row>
    <row r="552" spans="1:3" ht="15">
      <c r="A552" s="76" t="s">
        <v>8035</v>
      </c>
      <c r="B552" s="75">
        <v>26</v>
      </c>
      <c r="C552" s="81" t="s">
        <v>8396</v>
      </c>
    </row>
    <row r="553" spans="1:3" ht="15">
      <c r="A553" s="76" t="s">
        <v>8035</v>
      </c>
      <c r="B553" s="75" t="s">
        <v>8701</v>
      </c>
      <c r="C553" s="81" t="s">
        <v>8396</v>
      </c>
    </row>
    <row r="554" spans="1:3" ht="15">
      <c r="A554" s="76" t="s">
        <v>8035</v>
      </c>
      <c r="B554" s="75" t="s">
        <v>8702</v>
      </c>
      <c r="C554" s="81" t="s">
        <v>8396</v>
      </c>
    </row>
    <row r="555" spans="1:3" ht="15">
      <c r="A555" s="76" t="s">
        <v>8035</v>
      </c>
      <c r="B555" s="75" t="s">
        <v>8777</v>
      </c>
      <c r="C555" s="81" t="s">
        <v>8396</v>
      </c>
    </row>
    <row r="556" spans="1:3" ht="15">
      <c r="A556" s="76" t="s">
        <v>8035</v>
      </c>
      <c r="B556" s="75" t="s">
        <v>614</v>
      </c>
      <c r="C556" s="81" t="s">
        <v>8396</v>
      </c>
    </row>
    <row r="557" spans="1:3" ht="15">
      <c r="A557" s="76" t="s">
        <v>8035</v>
      </c>
      <c r="B557" s="75" t="s">
        <v>8712</v>
      </c>
      <c r="C557" s="81" t="s">
        <v>8396</v>
      </c>
    </row>
    <row r="558" spans="1:3" ht="15">
      <c r="A558" s="76" t="s">
        <v>8035</v>
      </c>
      <c r="B558" s="75" t="s">
        <v>673</v>
      </c>
      <c r="C558" s="81" t="s">
        <v>8396</v>
      </c>
    </row>
    <row r="559" spans="1:3" ht="15">
      <c r="A559" s="76" t="s">
        <v>8035</v>
      </c>
      <c r="B559" s="75" t="s">
        <v>8713</v>
      </c>
      <c r="C559" s="81" t="s">
        <v>8396</v>
      </c>
    </row>
    <row r="560" spans="1:3" ht="15">
      <c r="A560" s="76" t="s">
        <v>8035</v>
      </c>
      <c r="B560" s="75" t="s">
        <v>433</v>
      </c>
      <c r="C560" s="81" t="s">
        <v>8396</v>
      </c>
    </row>
    <row r="561" spans="1:3" ht="15">
      <c r="A561" s="76" t="s">
        <v>8035</v>
      </c>
      <c r="B561" s="75" t="s">
        <v>8708</v>
      </c>
      <c r="C561" s="81" t="s">
        <v>8396</v>
      </c>
    </row>
    <row r="562" spans="1:3" ht="15">
      <c r="A562" s="76" t="s">
        <v>8035</v>
      </c>
      <c r="B562" s="75" t="s">
        <v>717</v>
      </c>
      <c r="C562" s="81" t="s">
        <v>8396</v>
      </c>
    </row>
    <row r="563" spans="1:3" ht="15">
      <c r="A563" s="76" t="s">
        <v>8035</v>
      </c>
      <c r="B563" s="75" t="s">
        <v>1500</v>
      </c>
      <c r="C563" s="81" t="s">
        <v>8396</v>
      </c>
    </row>
    <row r="564" spans="1:3" ht="15">
      <c r="A564" s="76" t="s">
        <v>8035</v>
      </c>
      <c r="B564" s="75" t="s">
        <v>480</v>
      </c>
      <c r="C564" s="81" t="s">
        <v>8396</v>
      </c>
    </row>
    <row r="565" spans="1:3" ht="15">
      <c r="A565" s="76" t="s">
        <v>8035</v>
      </c>
      <c r="B565" s="75" t="s">
        <v>1461</v>
      </c>
      <c r="C565" s="81" t="s">
        <v>8396</v>
      </c>
    </row>
    <row r="566" spans="1:3" ht="15">
      <c r="A566" s="76" t="s">
        <v>8035</v>
      </c>
      <c r="B566" s="75" t="s">
        <v>8776</v>
      </c>
      <c r="C566" s="81" t="s">
        <v>8396</v>
      </c>
    </row>
    <row r="567" spans="1:3" ht="15">
      <c r="A567" s="76" t="s">
        <v>8035</v>
      </c>
      <c r="B567" s="75" t="s">
        <v>458</v>
      </c>
      <c r="C567" s="81" t="s">
        <v>8396</v>
      </c>
    </row>
    <row r="568" spans="1:3" ht="15">
      <c r="A568" s="76" t="s">
        <v>8035</v>
      </c>
      <c r="B568" s="75" t="s">
        <v>8123</v>
      </c>
      <c r="C568" s="81" t="s">
        <v>8396</v>
      </c>
    </row>
    <row r="569" spans="1:3" ht="15">
      <c r="A569" s="76" t="s">
        <v>8035</v>
      </c>
      <c r="B569" s="75" t="s">
        <v>976</v>
      </c>
      <c r="C569" s="81" t="s">
        <v>8396</v>
      </c>
    </row>
    <row r="570" spans="1:3" ht="15">
      <c r="A570" s="76" t="s">
        <v>8021</v>
      </c>
      <c r="B570" s="75" t="s">
        <v>8715</v>
      </c>
      <c r="C570" s="81" t="s">
        <v>8378</v>
      </c>
    </row>
    <row r="571" spans="1:3" ht="15">
      <c r="A571" s="76" t="s">
        <v>8021</v>
      </c>
      <c r="B571" s="75" t="s">
        <v>8697</v>
      </c>
      <c r="C571" s="81" t="s">
        <v>8378</v>
      </c>
    </row>
    <row r="572" spans="1:3" ht="15">
      <c r="A572" s="76" t="s">
        <v>8021</v>
      </c>
      <c r="B572" s="75" t="s">
        <v>8698</v>
      </c>
      <c r="C572" s="81" t="s">
        <v>8378</v>
      </c>
    </row>
    <row r="573" spans="1:3" ht="15">
      <c r="A573" s="76" t="s">
        <v>8021</v>
      </c>
      <c r="B573" s="75" t="s">
        <v>8696</v>
      </c>
      <c r="C573" s="81" t="s">
        <v>8378</v>
      </c>
    </row>
    <row r="574" spans="1:3" ht="15">
      <c r="A574" s="76" t="s">
        <v>8021</v>
      </c>
      <c r="B574" s="75" t="s">
        <v>8706</v>
      </c>
      <c r="C574" s="81" t="s">
        <v>8378</v>
      </c>
    </row>
    <row r="575" spans="1:3" ht="15">
      <c r="A575" s="76" t="s">
        <v>8021</v>
      </c>
      <c r="B575" s="75" t="s">
        <v>887</v>
      </c>
      <c r="C575" s="81" t="s">
        <v>8378</v>
      </c>
    </row>
    <row r="576" spans="1:3" ht="15">
      <c r="A576" s="76" t="s">
        <v>8021</v>
      </c>
      <c r="B576" s="75" t="s">
        <v>8699</v>
      </c>
      <c r="C576" s="81" t="s">
        <v>8378</v>
      </c>
    </row>
    <row r="577" spans="1:3" ht="15">
      <c r="A577" s="76" t="s">
        <v>8021</v>
      </c>
      <c r="B577" s="75" t="s">
        <v>698</v>
      </c>
      <c r="C577" s="81" t="s">
        <v>8378</v>
      </c>
    </row>
    <row r="578" spans="1:3" ht="15">
      <c r="A578" s="76" t="s">
        <v>8021</v>
      </c>
      <c r="B578" s="75" t="s">
        <v>419</v>
      </c>
      <c r="C578" s="81" t="s">
        <v>8378</v>
      </c>
    </row>
    <row r="579" spans="1:3" ht="15">
      <c r="A579" s="76" t="s">
        <v>8021</v>
      </c>
      <c r="B579" s="75" t="s">
        <v>1051</v>
      </c>
      <c r="C579" s="81" t="s">
        <v>8378</v>
      </c>
    </row>
    <row r="580" spans="1:3" ht="15">
      <c r="A580" s="76" t="s">
        <v>8021</v>
      </c>
      <c r="B580" s="75" t="s">
        <v>8028</v>
      </c>
      <c r="C580" s="81" t="s">
        <v>8378</v>
      </c>
    </row>
    <row r="581" spans="1:3" ht="15">
      <c r="A581" s="76" t="s">
        <v>8026</v>
      </c>
      <c r="B581" s="75" t="s">
        <v>8124</v>
      </c>
      <c r="C581" s="81" t="s">
        <v>8384</v>
      </c>
    </row>
    <row r="582" spans="1:3" ht="15">
      <c r="A582" s="76" t="s">
        <v>8026</v>
      </c>
      <c r="B582" s="75" t="s">
        <v>468</v>
      </c>
      <c r="C582" s="81" t="s">
        <v>8384</v>
      </c>
    </row>
    <row r="583" spans="1:3" ht="15">
      <c r="A583" s="76" t="s">
        <v>8026</v>
      </c>
      <c r="B583" s="75" t="s">
        <v>394</v>
      </c>
      <c r="C583" s="81" t="s">
        <v>8384</v>
      </c>
    </row>
    <row r="584" spans="1:3" ht="15">
      <c r="A584" s="76" t="s">
        <v>8026</v>
      </c>
      <c r="B584" s="75" t="s">
        <v>434</v>
      </c>
      <c r="C584" s="81" t="s">
        <v>8384</v>
      </c>
    </row>
    <row r="585" spans="1:3" ht="15">
      <c r="A585" s="76" t="s">
        <v>8026</v>
      </c>
      <c r="B585" s="75" t="s">
        <v>397</v>
      </c>
      <c r="C585" s="81" t="s">
        <v>8384</v>
      </c>
    </row>
    <row r="586" spans="1:3" ht="15">
      <c r="A586" s="76" t="s">
        <v>8026</v>
      </c>
      <c r="B586" s="75" t="s">
        <v>482</v>
      </c>
      <c r="C586" s="81" t="s">
        <v>8384</v>
      </c>
    </row>
    <row r="587" spans="1:3" ht="15">
      <c r="A587" s="76" t="s">
        <v>8026</v>
      </c>
      <c r="B587" s="75" t="s">
        <v>8797</v>
      </c>
      <c r="C587" s="81" t="s">
        <v>8384</v>
      </c>
    </row>
    <row r="588" spans="1:3" ht="15">
      <c r="A588" s="76" t="s">
        <v>8026</v>
      </c>
      <c r="B588" s="75" t="s">
        <v>613</v>
      </c>
      <c r="C588" s="81" t="s">
        <v>8384</v>
      </c>
    </row>
    <row r="589" spans="1:3" ht="15">
      <c r="A589" s="76" t="s">
        <v>8026</v>
      </c>
      <c r="B589" s="75" t="s">
        <v>404</v>
      </c>
      <c r="C589" s="81" t="s">
        <v>8384</v>
      </c>
    </row>
    <row r="590" spans="1:3" ht="15">
      <c r="A590" s="76" t="s">
        <v>8026</v>
      </c>
      <c r="B590" s="75" t="s">
        <v>467</v>
      </c>
      <c r="C590" s="81" t="s">
        <v>8384</v>
      </c>
    </row>
    <row r="591" spans="1:3" ht="15">
      <c r="A591" s="76" t="s">
        <v>8026</v>
      </c>
      <c r="B591" s="75" t="s">
        <v>430</v>
      </c>
      <c r="C591" s="81" t="s">
        <v>8384</v>
      </c>
    </row>
    <row r="592" spans="1:3" ht="15">
      <c r="A592" s="76" t="s">
        <v>8026</v>
      </c>
      <c r="B592" s="75" t="s">
        <v>8798</v>
      </c>
      <c r="C592" s="81" t="s">
        <v>8384</v>
      </c>
    </row>
    <row r="593" spans="1:3" ht="15">
      <c r="A593" s="76" t="s">
        <v>8026</v>
      </c>
      <c r="B593" s="75" t="s">
        <v>8799</v>
      </c>
      <c r="C593" s="81" t="s">
        <v>8384</v>
      </c>
    </row>
    <row r="594" spans="1:3" ht="15">
      <c r="A594" s="76" t="s">
        <v>8026</v>
      </c>
      <c r="B594" s="75" t="s">
        <v>438</v>
      </c>
      <c r="C594" s="81" t="s">
        <v>8384</v>
      </c>
    </row>
    <row r="595" spans="1:3" ht="15">
      <c r="A595" s="76" t="s">
        <v>8026</v>
      </c>
      <c r="B595" s="75" t="s">
        <v>459</v>
      </c>
      <c r="C595" s="81" t="s">
        <v>8384</v>
      </c>
    </row>
    <row r="596" spans="1:3" ht="15">
      <c r="A596" s="76" t="s">
        <v>8026</v>
      </c>
      <c r="B596" s="75" t="s">
        <v>405</v>
      </c>
      <c r="C596" s="81" t="s">
        <v>8384</v>
      </c>
    </row>
    <row r="597" spans="1:3" ht="15">
      <c r="A597" s="76" t="s">
        <v>8026</v>
      </c>
      <c r="B597" s="75" t="s">
        <v>395</v>
      </c>
      <c r="C597" s="81" t="s">
        <v>8384</v>
      </c>
    </row>
    <row r="598" spans="1:3" ht="15">
      <c r="A598" s="76" t="s">
        <v>8026</v>
      </c>
      <c r="B598" s="75">
        <v>1900</v>
      </c>
      <c r="C598" s="81" t="s">
        <v>8384</v>
      </c>
    </row>
    <row r="599" spans="1:3" ht="15">
      <c r="A599" s="76" t="s">
        <v>8026</v>
      </c>
      <c r="B599" s="75" t="s">
        <v>684</v>
      </c>
      <c r="C599" s="81" t="s">
        <v>8384</v>
      </c>
    </row>
    <row r="600" spans="1:3" ht="15">
      <c r="A600" s="76" t="s">
        <v>8026</v>
      </c>
      <c r="B600" s="75" t="s">
        <v>580</v>
      </c>
      <c r="C600" s="81" t="s">
        <v>8384</v>
      </c>
    </row>
    <row r="601" spans="1:3" ht="15">
      <c r="A601" s="76" t="s">
        <v>8026</v>
      </c>
      <c r="B601" s="75" t="s">
        <v>453</v>
      </c>
      <c r="C601" s="81" t="s">
        <v>8384</v>
      </c>
    </row>
    <row r="602" spans="1:3" ht="15">
      <c r="A602" s="76" t="s">
        <v>8026</v>
      </c>
      <c r="B602" s="75" t="s">
        <v>402</v>
      </c>
      <c r="C602" s="81" t="s">
        <v>8384</v>
      </c>
    </row>
    <row r="603" spans="1:3" ht="15">
      <c r="A603" s="76" t="s">
        <v>8026</v>
      </c>
      <c r="B603" s="75">
        <v>27</v>
      </c>
      <c r="C603" s="81" t="s">
        <v>8384</v>
      </c>
    </row>
    <row r="604" spans="1:3" ht="15">
      <c r="A604" s="76" t="s">
        <v>8026</v>
      </c>
      <c r="B604" s="75">
        <v>26</v>
      </c>
      <c r="C604" s="81" t="s">
        <v>8384</v>
      </c>
    </row>
    <row r="605" spans="1:3" ht="15">
      <c r="A605" s="76" t="s">
        <v>8026</v>
      </c>
      <c r="B605" s="75" t="s">
        <v>508</v>
      </c>
      <c r="C605" s="81" t="s">
        <v>8384</v>
      </c>
    </row>
    <row r="606" spans="1:3" ht="15">
      <c r="A606" s="76" t="s">
        <v>8026</v>
      </c>
      <c r="B606" s="75" t="s">
        <v>1224</v>
      </c>
      <c r="C606" s="81" t="s">
        <v>8384</v>
      </c>
    </row>
    <row r="607" spans="1:3" ht="15">
      <c r="A607" s="76" t="s">
        <v>8026</v>
      </c>
      <c r="B607" s="75" t="s">
        <v>8049</v>
      </c>
      <c r="C607" s="81" t="s">
        <v>8384</v>
      </c>
    </row>
    <row r="608" spans="1:3" ht="15">
      <c r="A608" s="76" t="s">
        <v>8026</v>
      </c>
      <c r="B608" s="75" t="s">
        <v>788</v>
      </c>
      <c r="C608" s="81" t="s">
        <v>8384</v>
      </c>
    </row>
    <row r="609" spans="1:3" ht="15">
      <c r="A609" s="76" t="s">
        <v>8028</v>
      </c>
      <c r="B609" s="75" t="s">
        <v>8695</v>
      </c>
      <c r="C609" s="81" t="s">
        <v>8415</v>
      </c>
    </row>
    <row r="610" spans="1:3" ht="15">
      <c r="A610" s="76" t="s">
        <v>8028</v>
      </c>
      <c r="B610" s="75" t="s">
        <v>8694</v>
      </c>
      <c r="C610" s="81" t="s">
        <v>8415</v>
      </c>
    </row>
    <row r="611" spans="1:3" ht="15">
      <c r="A611" s="76" t="s">
        <v>8028</v>
      </c>
      <c r="B611" s="75" t="s">
        <v>8049</v>
      </c>
      <c r="C611" s="81" t="s">
        <v>8415</v>
      </c>
    </row>
    <row r="612" spans="1:3" ht="15">
      <c r="A612" s="76" t="s">
        <v>8028</v>
      </c>
      <c r="B612" s="75" t="s">
        <v>8697</v>
      </c>
      <c r="C612" s="81" t="s">
        <v>8415</v>
      </c>
    </row>
    <row r="613" spans="1:3" ht="15">
      <c r="A613" s="76" t="s">
        <v>8028</v>
      </c>
      <c r="B613" s="75" t="s">
        <v>8698</v>
      </c>
      <c r="C613" s="81" t="s">
        <v>8415</v>
      </c>
    </row>
    <row r="614" spans="1:3" ht="15">
      <c r="A614" s="76" t="s">
        <v>8028</v>
      </c>
      <c r="B614" s="75" t="s">
        <v>8696</v>
      </c>
      <c r="C614" s="81" t="s">
        <v>8415</v>
      </c>
    </row>
    <row r="615" spans="1:3" ht="15">
      <c r="A615" s="76" t="s">
        <v>8028</v>
      </c>
      <c r="B615" s="75" t="s">
        <v>8706</v>
      </c>
      <c r="C615" s="81" t="s">
        <v>8415</v>
      </c>
    </row>
    <row r="616" spans="1:3" ht="15">
      <c r="A616" s="76" t="s">
        <v>8028</v>
      </c>
      <c r="B616" s="75" t="s">
        <v>887</v>
      </c>
      <c r="C616" s="81" t="s">
        <v>8415</v>
      </c>
    </row>
    <row r="617" spans="1:3" ht="15">
      <c r="A617" s="76" t="s">
        <v>8028</v>
      </c>
      <c r="B617" s="75" t="s">
        <v>8699</v>
      </c>
      <c r="C617" s="81" t="s">
        <v>8415</v>
      </c>
    </row>
    <row r="618" spans="1:3" ht="15">
      <c r="A618" s="76" t="s">
        <v>8028</v>
      </c>
      <c r="B618" s="75" t="s">
        <v>698</v>
      </c>
      <c r="C618" s="81" t="s">
        <v>8415</v>
      </c>
    </row>
    <row r="619" spans="1:3" ht="15">
      <c r="A619" s="76" t="s">
        <v>8028</v>
      </c>
      <c r="B619" s="75" t="s">
        <v>419</v>
      </c>
      <c r="C619" s="81" t="s">
        <v>8415</v>
      </c>
    </row>
    <row r="620" spans="1:3" ht="15">
      <c r="A620" s="76" t="s">
        <v>8028</v>
      </c>
      <c r="B620" s="75" t="s">
        <v>1051</v>
      </c>
      <c r="C620" s="81" t="s">
        <v>8415</v>
      </c>
    </row>
    <row r="621" spans="1:3" ht="15">
      <c r="A621" s="76" t="s">
        <v>8043</v>
      </c>
      <c r="B621" s="75" t="s">
        <v>8719</v>
      </c>
      <c r="C621" s="81" t="s">
        <v>8417</v>
      </c>
    </row>
    <row r="622" spans="1:3" ht="15">
      <c r="A622" s="76" t="s">
        <v>8043</v>
      </c>
      <c r="B622" s="75" t="s">
        <v>8709</v>
      </c>
      <c r="C622" s="81" t="s">
        <v>8417</v>
      </c>
    </row>
    <row r="623" spans="1:3" ht="15">
      <c r="A623" s="76" t="s">
        <v>8043</v>
      </c>
      <c r="B623" s="75" t="s">
        <v>619</v>
      </c>
      <c r="C623" s="81" t="s">
        <v>8417</v>
      </c>
    </row>
    <row r="624" spans="1:3" ht="15">
      <c r="A624" s="76" t="s">
        <v>8043</v>
      </c>
      <c r="B624" s="75" t="s">
        <v>1179</v>
      </c>
      <c r="C624" s="81" t="s">
        <v>8417</v>
      </c>
    </row>
    <row r="625" spans="1:3" ht="15">
      <c r="A625" s="76" t="s">
        <v>8043</v>
      </c>
      <c r="B625" s="75" t="s">
        <v>8697</v>
      </c>
      <c r="C625" s="81" t="s">
        <v>8417</v>
      </c>
    </row>
    <row r="626" spans="1:3" ht="15">
      <c r="A626" s="76" t="s">
        <v>8043</v>
      </c>
      <c r="B626" s="75" t="s">
        <v>8698</v>
      </c>
      <c r="C626" s="81" t="s">
        <v>8417</v>
      </c>
    </row>
    <row r="627" spans="1:3" ht="15">
      <c r="A627" s="76" t="s">
        <v>8043</v>
      </c>
      <c r="B627" s="75" t="s">
        <v>8696</v>
      </c>
      <c r="C627" s="81" t="s">
        <v>8417</v>
      </c>
    </row>
    <row r="628" spans="1:3" ht="15">
      <c r="A628" s="76" t="s">
        <v>8043</v>
      </c>
      <c r="B628" s="75" t="s">
        <v>8705</v>
      </c>
      <c r="C628" s="81" t="s">
        <v>8417</v>
      </c>
    </row>
    <row r="629" spans="1:3" ht="15">
      <c r="A629" s="76" t="s">
        <v>8043</v>
      </c>
      <c r="B629" s="75" t="s">
        <v>586</v>
      </c>
      <c r="C629" s="81" t="s">
        <v>8417</v>
      </c>
    </row>
    <row r="630" spans="1:3" ht="15">
      <c r="A630" s="76" t="s">
        <v>8043</v>
      </c>
      <c r="B630" s="75" t="s">
        <v>1322</v>
      </c>
      <c r="C630" s="81" t="s">
        <v>8417</v>
      </c>
    </row>
    <row r="631" spans="1:3" ht="15">
      <c r="A631" s="76" t="s">
        <v>8043</v>
      </c>
      <c r="B631" s="75" t="s">
        <v>8028</v>
      </c>
      <c r="C631" s="81" t="s">
        <v>8417</v>
      </c>
    </row>
    <row r="632" spans="1:3" ht="15">
      <c r="A632" s="76" t="s">
        <v>8028</v>
      </c>
      <c r="B632" s="75" t="s">
        <v>1177</v>
      </c>
      <c r="C632" s="81" t="s">
        <v>8416</v>
      </c>
    </row>
    <row r="633" spans="1:3" ht="15">
      <c r="A633" s="76" t="s">
        <v>8028</v>
      </c>
      <c r="B633" s="75" t="s">
        <v>799</v>
      </c>
      <c r="C633" s="81" t="s">
        <v>8416</v>
      </c>
    </row>
    <row r="634" spans="1:3" ht="15">
      <c r="A634" s="76" t="s">
        <v>8028</v>
      </c>
      <c r="B634" s="75" t="s">
        <v>8703</v>
      </c>
      <c r="C634" s="81" t="s">
        <v>8416</v>
      </c>
    </row>
    <row r="635" spans="1:3" ht="15">
      <c r="A635" s="76" t="s">
        <v>8028</v>
      </c>
      <c r="B635" s="75" t="s">
        <v>8049</v>
      </c>
      <c r="C635" s="81" t="s">
        <v>8416</v>
      </c>
    </row>
    <row r="636" spans="1:3" ht="15">
      <c r="A636" s="76" t="s">
        <v>8028</v>
      </c>
      <c r="B636" s="75" t="s">
        <v>8704</v>
      </c>
      <c r="C636" s="81" t="s">
        <v>8416</v>
      </c>
    </row>
    <row r="637" spans="1:3" ht="15">
      <c r="A637" s="76" t="s">
        <v>8028</v>
      </c>
      <c r="B637" s="75" t="s">
        <v>649</v>
      </c>
      <c r="C637" s="81" t="s">
        <v>8416</v>
      </c>
    </row>
    <row r="638" spans="1:3" ht="15">
      <c r="A638" s="76" t="s">
        <v>8028</v>
      </c>
      <c r="B638" s="75" t="s">
        <v>1051</v>
      </c>
      <c r="C638" s="81" t="s">
        <v>8416</v>
      </c>
    </row>
    <row r="639" spans="1:3" ht="15">
      <c r="A639" s="76" t="s">
        <v>8028</v>
      </c>
      <c r="B639" s="75" t="s">
        <v>1024</v>
      </c>
      <c r="C639" s="81" t="s">
        <v>8416</v>
      </c>
    </row>
    <row r="640" spans="1:3" ht="15">
      <c r="A640" s="76" t="s">
        <v>8028</v>
      </c>
      <c r="B640" s="75" t="s">
        <v>458</v>
      </c>
      <c r="C640" s="81" t="s">
        <v>8416</v>
      </c>
    </row>
    <row r="641" spans="1:3" ht="15">
      <c r="A641" s="76" t="s">
        <v>8028</v>
      </c>
      <c r="B641" s="75" t="s">
        <v>8048</v>
      </c>
      <c r="C641" s="81" t="s">
        <v>8416</v>
      </c>
    </row>
    <row r="642" spans="1:3" ht="15">
      <c r="A642" s="76" t="s">
        <v>8039</v>
      </c>
      <c r="B642" s="75" t="s">
        <v>8695</v>
      </c>
      <c r="C642" s="81" t="s">
        <v>8408</v>
      </c>
    </row>
    <row r="643" spans="1:3" ht="15">
      <c r="A643" s="76" t="s">
        <v>8039</v>
      </c>
      <c r="B643" s="75" t="s">
        <v>8694</v>
      </c>
      <c r="C643" s="81" t="s">
        <v>8408</v>
      </c>
    </row>
    <row r="644" spans="1:3" ht="15">
      <c r="A644" s="76" t="s">
        <v>8039</v>
      </c>
      <c r="B644" s="75" t="s">
        <v>8716</v>
      </c>
      <c r="C644" s="81" t="s">
        <v>8408</v>
      </c>
    </row>
    <row r="645" spans="1:3" ht="15">
      <c r="A645" s="76" t="s">
        <v>8039</v>
      </c>
      <c r="B645" s="75" t="s">
        <v>8701</v>
      </c>
      <c r="C645" s="81" t="s">
        <v>8408</v>
      </c>
    </row>
    <row r="646" spans="1:3" ht="15">
      <c r="A646" s="76" t="s">
        <v>8039</v>
      </c>
      <c r="B646" s="75" t="s">
        <v>8702</v>
      </c>
      <c r="C646" s="81" t="s">
        <v>8408</v>
      </c>
    </row>
    <row r="647" spans="1:3" ht="15">
      <c r="A647" s="76" t="s">
        <v>8039</v>
      </c>
      <c r="B647" s="75" t="s">
        <v>651</v>
      </c>
      <c r="C647" s="81" t="s">
        <v>8408</v>
      </c>
    </row>
    <row r="648" spans="1:3" ht="15">
      <c r="A648" s="76" t="s">
        <v>8039</v>
      </c>
      <c r="B648" s="75">
        <v>27</v>
      </c>
      <c r="C648" s="81" t="s">
        <v>8408</v>
      </c>
    </row>
    <row r="649" spans="1:3" ht="15">
      <c r="A649" s="76" t="s">
        <v>8039</v>
      </c>
      <c r="B649" s="75">
        <v>26</v>
      </c>
      <c r="C649" s="81" t="s">
        <v>8408</v>
      </c>
    </row>
    <row r="650" spans="1:3" ht="15">
      <c r="A650" s="76" t="s">
        <v>8039</v>
      </c>
      <c r="B650" s="75" t="s">
        <v>8720</v>
      </c>
      <c r="C650" s="81" t="s">
        <v>8408</v>
      </c>
    </row>
    <row r="651" spans="1:3" ht="15">
      <c r="A651" s="76" t="s">
        <v>8039</v>
      </c>
      <c r="B651" s="75" t="s">
        <v>8049</v>
      </c>
      <c r="C651" s="81" t="s">
        <v>8408</v>
      </c>
    </row>
    <row r="652" spans="1:3" ht="15">
      <c r="A652" s="76" t="s">
        <v>8039</v>
      </c>
      <c r="B652" s="75" t="s">
        <v>8709</v>
      </c>
      <c r="C652" s="81" t="s">
        <v>8408</v>
      </c>
    </row>
    <row r="653" spans="1:3" ht="15">
      <c r="A653" s="76" t="s">
        <v>8039</v>
      </c>
      <c r="B653" s="75" t="s">
        <v>619</v>
      </c>
      <c r="C653" s="81" t="s">
        <v>8408</v>
      </c>
    </row>
    <row r="654" spans="1:3" ht="15">
      <c r="A654" s="76" t="s">
        <v>8039</v>
      </c>
      <c r="B654" s="75" t="s">
        <v>1179</v>
      </c>
      <c r="C654" s="81" t="s">
        <v>8408</v>
      </c>
    </row>
    <row r="655" spans="1:3" ht="15">
      <c r="A655" s="76" t="s">
        <v>8039</v>
      </c>
      <c r="B655" s="75" t="s">
        <v>8697</v>
      </c>
      <c r="C655" s="81" t="s">
        <v>8408</v>
      </c>
    </row>
    <row r="656" spans="1:3" ht="15">
      <c r="A656" s="76" t="s">
        <v>8039</v>
      </c>
      <c r="B656" s="75" t="s">
        <v>8698</v>
      </c>
      <c r="C656" s="81" t="s">
        <v>8408</v>
      </c>
    </row>
    <row r="657" spans="1:3" ht="15">
      <c r="A657" s="76" t="s">
        <v>8039</v>
      </c>
      <c r="B657" s="75" t="s">
        <v>8696</v>
      </c>
      <c r="C657" s="81" t="s">
        <v>8408</v>
      </c>
    </row>
    <row r="658" spans="1:3" ht="15">
      <c r="A658" s="76" t="s">
        <v>8039</v>
      </c>
      <c r="B658" s="75" t="s">
        <v>8705</v>
      </c>
      <c r="C658" s="81" t="s">
        <v>8408</v>
      </c>
    </row>
    <row r="659" spans="1:3" ht="15">
      <c r="A659" s="76" t="s">
        <v>8039</v>
      </c>
      <c r="B659" s="75" t="s">
        <v>586</v>
      </c>
      <c r="C659" s="81" t="s">
        <v>8408</v>
      </c>
    </row>
    <row r="660" spans="1:3" ht="15">
      <c r="A660" s="76" t="s">
        <v>8039</v>
      </c>
      <c r="B660" s="75" t="s">
        <v>1322</v>
      </c>
      <c r="C660" s="81" t="s">
        <v>8408</v>
      </c>
    </row>
    <row r="661" spans="1:3" ht="15">
      <c r="A661" s="76" t="s">
        <v>8012</v>
      </c>
      <c r="B661" s="75" t="s">
        <v>1177</v>
      </c>
      <c r="C661" s="81" t="s">
        <v>8362</v>
      </c>
    </row>
    <row r="662" spans="1:3" ht="15">
      <c r="A662" s="76" t="s">
        <v>8012</v>
      </c>
      <c r="B662" s="75" t="s">
        <v>799</v>
      </c>
      <c r="C662" s="81" t="s">
        <v>8362</v>
      </c>
    </row>
    <row r="663" spans="1:3" ht="15">
      <c r="A663" s="76" t="s">
        <v>8012</v>
      </c>
      <c r="B663" s="75" t="s">
        <v>8703</v>
      </c>
      <c r="C663" s="81" t="s">
        <v>8362</v>
      </c>
    </row>
    <row r="664" spans="1:3" ht="15">
      <c r="A664" s="76" t="s">
        <v>8012</v>
      </c>
      <c r="B664" s="75" t="s">
        <v>8049</v>
      </c>
      <c r="C664" s="81" t="s">
        <v>8362</v>
      </c>
    </row>
    <row r="665" spans="1:3" ht="15">
      <c r="A665" s="76" t="s">
        <v>8012</v>
      </c>
      <c r="B665" s="75" t="s">
        <v>8704</v>
      </c>
      <c r="C665" s="81" t="s">
        <v>8362</v>
      </c>
    </row>
    <row r="666" spans="1:3" ht="15">
      <c r="A666" s="76" t="s">
        <v>8012</v>
      </c>
      <c r="B666" s="75" t="s">
        <v>649</v>
      </c>
      <c r="C666" s="81" t="s">
        <v>8362</v>
      </c>
    </row>
    <row r="667" spans="1:3" ht="15">
      <c r="A667" s="76" t="s">
        <v>8012</v>
      </c>
      <c r="B667" s="75" t="s">
        <v>1051</v>
      </c>
      <c r="C667" s="81" t="s">
        <v>8362</v>
      </c>
    </row>
    <row r="668" spans="1:3" ht="15">
      <c r="A668" s="76" t="s">
        <v>8012</v>
      </c>
      <c r="B668" s="75" t="s">
        <v>1024</v>
      </c>
      <c r="C668" s="81" t="s">
        <v>8362</v>
      </c>
    </row>
    <row r="669" spans="1:3" ht="15">
      <c r="A669" s="76" t="s">
        <v>8012</v>
      </c>
      <c r="B669" s="75" t="s">
        <v>458</v>
      </c>
      <c r="C669" s="81" t="s">
        <v>8362</v>
      </c>
    </row>
    <row r="670" spans="1:3" ht="15">
      <c r="A670" s="76" t="s">
        <v>8012</v>
      </c>
      <c r="B670" s="75" t="s">
        <v>8019</v>
      </c>
      <c r="C670" s="81" t="s">
        <v>8362</v>
      </c>
    </row>
    <row r="671" spans="1:3" ht="15">
      <c r="A671" s="76" t="s">
        <v>8039</v>
      </c>
      <c r="B671" s="75" t="s">
        <v>8049</v>
      </c>
      <c r="C671" s="81" t="s">
        <v>8410</v>
      </c>
    </row>
    <row r="672" spans="1:3" ht="15">
      <c r="A672" s="76" t="s">
        <v>8039</v>
      </c>
      <c r="B672" s="75" t="s">
        <v>8695</v>
      </c>
      <c r="C672" s="81" t="s">
        <v>8409</v>
      </c>
    </row>
    <row r="673" spans="1:3" ht="15">
      <c r="A673" s="76" t="s">
        <v>8039</v>
      </c>
      <c r="B673" s="75" t="s">
        <v>8694</v>
      </c>
      <c r="C673" s="81" t="s">
        <v>8409</v>
      </c>
    </row>
    <row r="674" spans="1:3" ht="15">
      <c r="A674" s="76" t="s">
        <v>8039</v>
      </c>
      <c r="B674" s="75" t="s">
        <v>8716</v>
      </c>
      <c r="C674" s="81" t="s">
        <v>8409</v>
      </c>
    </row>
    <row r="675" spans="1:3" ht="15">
      <c r="A675" s="76" t="s">
        <v>8039</v>
      </c>
      <c r="B675" s="75" t="s">
        <v>8701</v>
      </c>
      <c r="C675" s="81" t="s">
        <v>8409</v>
      </c>
    </row>
    <row r="676" spans="1:3" ht="15">
      <c r="A676" s="76" t="s">
        <v>8039</v>
      </c>
      <c r="B676" s="75" t="s">
        <v>8702</v>
      </c>
      <c r="C676" s="81" t="s">
        <v>8409</v>
      </c>
    </row>
    <row r="677" spans="1:3" ht="15">
      <c r="A677" s="76" t="s">
        <v>8039</v>
      </c>
      <c r="B677" s="75" t="s">
        <v>651</v>
      </c>
      <c r="C677" s="81" t="s">
        <v>8409</v>
      </c>
    </row>
    <row r="678" spans="1:3" ht="15">
      <c r="A678" s="76" t="s">
        <v>8039</v>
      </c>
      <c r="B678" s="75">
        <v>27</v>
      </c>
      <c r="C678" s="81" t="s">
        <v>8409</v>
      </c>
    </row>
    <row r="679" spans="1:3" ht="15">
      <c r="A679" s="76" t="s">
        <v>8039</v>
      </c>
      <c r="B679" s="75">
        <v>26</v>
      </c>
      <c r="C679" s="81" t="s">
        <v>8409</v>
      </c>
    </row>
    <row r="680" spans="1:3" ht="15">
      <c r="A680" s="76" t="s">
        <v>8039</v>
      </c>
      <c r="B680" s="75" t="s">
        <v>8720</v>
      </c>
      <c r="C680" s="81" t="s">
        <v>8409</v>
      </c>
    </row>
    <row r="681" spans="1:3" ht="15">
      <c r="A681" s="76" t="s">
        <v>8039</v>
      </c>
      <c r="B681" s="75" t="s">
        <v>8049</v>
      </c>
      <c r="C681" s="81" t="s">
        <v>8409</v>
      </c>
    </row>
    <row r="682" spans="1:3" ht="15">
      <c r="A682" s="76" t="s">
        <v>8039</v>
      </c>
      <c r="B682" s="75" t="s">
        <v>8709</v>
      </c>
      <c r="C682" s="81" t="s">
        <v>8409</v>
      </c>
    </row>
    <row r="683" spans="1:3" ht="15">
      <c r="A683" s="76" t="s">
        <v>8039</v>
      </c>
      <c r="B683" s="75" t="s">
        <v>619</v>
      </c>
      <c r="C683" s="81" t="s">
        <v>8409</v>
      </c>
    </row>
    <row r="684" spans="1:3" ht="15">
      <c r="A684" s="76" t="s">
        <v>8039</v>
      </c>
      <c r="B684" s="75" t="s">
        <v>1179</v>
      </c>
      <c r="C684" s="81" t="s">
        <v>8409</v>
      </c>
    </row>
    <row r="685" spans="1:3" ht="15">
      <c r="A685" s="76" t="s">
        <v>8039</v>
      </c>
      <c r="B685" s="75" t="s">
        <v>8697</v>
      </c>
      <c r="C685" s="81" t="s">
        <v>8409</v>
      </c>
    </row>
    <row r="686" spans="1:3" ht="15">
      <c r="A686" s="76" t="s">
        <v>8039</v>
      </c>
      <c r="B686" s="75" t="s">
        <v>8698</v>
      </c>
      <c r="C686" s="81" t="s">
        <v>8409</v>
      </c>
    </row>
    <row r="687" spans="1:3" ht="15">
      <c r="A687" s="76" t="s">
        <v>8039</v>
      </c>
      <c r="B687" s="75" t="s">
        <v>8696</v>
      </c>
      <c r="C687" s="81" t="s">
        <v>8409</v>
      </c>
    </row>
    <row r="688" spans="1:3" ht="15">
      <c r="A688" s="76" t="s">
        <v>8039</v>
      </c>
      <c r="B688" s="75" t="s">
        <v>8705</v>
      </c>
      <c r="C688" s="81" t="s">
        <v>8409</v>
      </c>
    </row>
    <row r="689" spans="1:3" ht="15">
      <c r="A689" s="76" t="s">
        <v>8039</v>
      </c>
      <c r="B689" s="75" t="s">
        <v>586</v>
      </c>
      <c r="C689" s="81" t="s">
        <v>8409</v>
      </c>
    </row>
    <row r="690" spans="1:3" ht="15">
      <c r="A690" s="76" t="s">
        <v>8039</v>
      </c>
      <c r="B690" s="75" t="s">
        <v>1322</v>
      </c>
      <c r="C690" s="81" t="s">
        <v>8409</v>
      </c>
    </row>
    <row r="691" spans="1:3" ht="15">
      <c r="A691" s="76" t="s">
        <v>8012</v>
      </c>
      <c r="B691" s="75" t="s">
        <v>8053</v>
      </c>
      <c r="C691" s="81" t="s">
        <v>8361</v>
      </c>
    </row>
    <row r="692" spans="1:3" ht="15">
      <c r="A692" s="76" t="s">
        <v>8012</v>
      </c>
      <c r="B692" s="75" t="s">
        <v>8049</v>
      </c>
      <c r="C692" s="81" t="s">
        <v>8361</v>
      </c>
    </row>
    <row r="693" spans="1:3" ht="15">
      <c r="A693" s="76" t="s">
        <v>8012</v>
      </c>
      <c r="B693" s="75" t="s">
        <v>8019</v>
      </c>
      <c r="C693" s="81" t="s">
        <v>8361</v>
      </c>
    </row>
    <row r="694" spans="1:3" ht="15">
      <c r="A694" s="76" t="s">
        <v>8028</v>
      </c>
      <c r="B694" s="75" t="s">
        <v>8695</v>
      </c>
      <c r="C694" s="81" t="s">
        <v>8414</v>
      </c>
    </row>
    <row r="695" spans="1:3" ht="15">
      <c r="A695" s="76" t="s">
        <v>8028</v>
      </c>
      <c r="B695" s="75" t="s">
        <v>8694</v>
      </c>
      <c r="C695" s="81" t="s">
        <v>8414</v>
      </c>
    </row>
    <row r="696" spans="1:3" ht="15">
      <c r="A696" s="76" t="s">
        <v>8028</v>
      </c>
      <c r="B696" s="75" t="s">
        <v>8716</v>
      </c>
      <c r="C696" s="81" t="s">
        <v>8414</v>
      </c>
    </row>
    <row r="697" spans="1:3" ht="15">
      <c r="A697" s="76" t="s">
        <v>8028</v>
      </c>
      <c r="B697" s="75" t="s">
        <v>8701</v>
      </c>
      <c r="C697" s="81" t="s">
        <v>8414</v>
      </c>
    </row>
    <row r="698" spans="1:3" ht="15">
      <c r="A698" s="76" t="s">
        <v>8028</v>
      </c>
      <c r="B698" s="75" t="s">
        <v>8702</v>
      </c>
      <c r="C698" s="81" t="s">
        <v>8414</v>
      </c>
    </row>
    <row r="699" spans="1:3" ht="15">
      <c r="A699" s="76" t="s">
        <v>8028</v>
      </c>
      <c r="B699" s="75" t="s">
        <v>651</v>
      </c>
      <c r="C699" s="81" t="s">
        <v>8414</v>
      </c>
    </row>
    <row r="700" spans="1:3" ht="15">
      <c r="A700" s="76" t="s">
        <v>8028</v>
      </c>
      <c r="B700" s="75">
        <v>27</v>
      </c>
      <c r="C700" s="81" t="s">
        <v>8414</v>
      </c>
    </row>
    <row r="701" spans="1:3" ht="15">
      <c r="A701" s="76" t="s">
        <v>8028</v>
      </c>
      <c r="B701" s="75">
        <v>26</v>
      </c>
      <c r="C701" s="81" t="s">
        <v>8414</v>
      </c>
    </row>
    <row r="702" spans="1:3" ht="15">
      <c r="A702" s="76" t="s">
        <v>8028</v>
      </c>
      <c r="B702" s="75" t="s">
        <v>8720</v>
      </c>
      <c r="C702" s="81" t="s">
        <v>8414</v>
      </c>
    </row>
    <row r="703" spans="1:3" ht="15">
      <c r="A703" s="76" t="s">
        <v>8028</v>
      </c>
      <c r="B703" s="75" t="s">
        <v>8049</v>
      </c>
      <c r="C703" s="81" t="s">
        <v>8414</v>
      </c>
    </row>
    <row r="704" spans="1:3" ht="15">
      <c r="A704" s="76" t="s">
        <v>8028</v>
      </c>
      <c r="B704" s="75" t="s">
        <v>8709</v>
      </c>
      <c r="C704" s="81" t="s">
        <v>8414</v>
      </c>
    </row>
    <row r="705" spans="1:3" ht="15">
      <c r="A705" s="76" t="s">
        <v>8028</v>
      </c>
      <c r="B705" s="75" t="s">
        <v>619</v>
      </c>
      <c r="C705" s="81" t="s">
        <v>8414</v>
      </c>
    </row>
    <row r="706" spans="1:3" ht="15">
      <c r="A706" s="76" t="s">
        <v>8028</v>
      </c>
      <c r="B706" s="75" t="s">
        <v>1179</v>
      </c>
      <c r="C706" s="81" t="s">
        <v>8414</v>
      </c>
    </row>
    <row r="707" spans="1:3" ht="15">
      <c r="A707" s="76" t="s">
        <v>8028</v>
      </c>
      <c r="B707" s="75" t="s">
        <v>8697</v>
      </c>
      <c r="C707" s="81" t="s">
        <v>8414</v>
      </c>
    </row>
    <row r="708" spans="1:3" ht="15">
      <c r="A708" s="76" t="s">
        <v>8028</v>
      </c>
      <c r="B708" s="75" t="s">
        <v>8698</v>
      </c>
      <c r="C708" s="81" t="s">
        <v>8414</v>
      </c>
    </row>
    <row r="709" spans="1:3" ht="15">
      <c r="A709" s="76" t="s">
        <v>8028</v>
      </c>
      <c r="B709" s="75" t="s">
        <v>8696</v>
      </c>
      <c r="C709" s="81" t="s">
        <v>8414</v>
      </c>
    </row>
    <row r="710" spans="1:3" ht="15">
      <c r="A710" s="76" t="s">
        <v>8028</v>
      </c>
      <c r="B710" s="75" t="s">
        <v>8705</v>
      </c>
      <c r="C710" s="81" t="s">
        <v>8414</v>
      </c>
    </row>
    <row r="711" spans="1:3" ht="15">
      <c r="A711" s="76" t="s">
        <v>8028</v>
      </c>
      <c r="B711" s="75" t="s">
        <v>586</v>
      </c>
      <c r="C711" s="81" t="s">
        <v>8414</v>
      </c>
    </row>
    <row r="712" spans="1:3" ht="15">
      <c r="A712" s="76" t="s">
        <v>8028</v>
      </c>
      <c r="B712" s="75" t="s">
        <v>1322</v>
      </c>
      <c r="C712" s="81" t="s">
        <v>8414</v>
      </c>
    </row>
    <row r="713" spans="1:3" ht="15">
      <c r="A713" s="76" t="s">
        <v>8035</v>
      </c>
      <c r="B713" s="75" t="s">
        <v>8791</v>
      </c>
      <c r="C713" s="81" t="s">
        <v>8397</v>
      </c>
    </row>
    <row r="714" spans="1:3" ht="15">
      <c r="A714" s="76" t="s">
        <v>8035</v>
      </c>
      <c r="B714" s="75" t="s">
        <v>8776</v>
      </c>
      <c r="C714" s="81" t="s">
        <v>8397</v>
      </c>
    </row>
    <row r="715" spans="1:3" ht="15">
      <c r="A715" s="76" t="s">
        <v>8035</v>
      </c>
      <c r="B715" s="75" t="s">
        <v>1500</v>
      </c>
      <c r="C715" s="81" t="s">
        <v>8397</v>
      </c>
    </row>
    <row r="716" spans="1:3" ht="15">
      <c r="A716" s="76" t="s">
        <v>8035</v>
      </c>
      <c r="B716" s="75" t="s">
        <v>458</v>
      </c>
      <c r="C716" s="81" t="s">
        <v>8397</v>
      </c>
    </row>
    <row r="717" spans="1:3" ht="15">
      <c r="A717" s="76" t="s">
        <v>8035</v>
      </c>
      <c r="B717" s="75" t="s">
        <v>8727</v>
      </c>
      <c r="C717" s="81" t="s">
        <v>8397</v>
      </c>
    </row>
    <row r="718" spans="1:3" ht="15">
      <c r="A718" s="76" t="s">
        <v>8035</v>
      </c>
      <c r="B718" s="75" t="s">
        <v>8721</v>
      </c>
      <c r="C718" s="81" t="s">
        <v>8397</v>
      </c>
    </row>
    <row r="719" spans="1:3" ht="15">
      <c r="A719" s="76" t="s">
        <v>8035</v>
      </c>
      <c r="B719" s="75" t="s">
        <v>697</v>
      </c>
      <c r="C719" s="81" t="s">
        <v>8397</v>
      </c>
    </row>
    <row r="720" spans="1:3" ht="15">
      <c r="A720" s="76" t="s">
        <v>8035</v>
      </c>
      <c r="B720" s="75" t="s">
        <v>8726</v>
      </c>
      <c r="C720" s="81" t="s">
        <v>8397</v>
      </c>
    </row>
    <row r="721" spans="1:3" ht="15">
      <c r="A721" s="76" t="s">
        <v>8035</v>
      </c>
      <c r="B721" s="75" t="s">
        <v>877</v>
      </c>
      <c r="C721" s="81" t="s">
        <v>8397</v>
      </c>
    </row>
    <row r="722" spans="1:3" ht="15">
      <c r="A722" s="76" t="s">
        <v>8035</v>
      </c>
      <c r="B722" s="75" t="s">
        <v>431</v>
      </c>
      <c r="C722" s="81" t="s">
        <v>8397</v>
      </c>
    </row>
    <row r="723" spans="1:3" ht="15">
      <c r="A723" s="76" t="s">
        <v>8035</v>
      </c>
      <c r="B723" s="75" t="s">
        <v>8729</v>
      </c>
      <c r="C723" s="81" t="s">
        <v>8397</v>
      </c>
    </row>
    <row r="724" spans="1:3" ht="15">
      <c r="A724" s="76" t="s">
        <v>8035</v>
      </c>
      <c r="B724" s="75" t="s">
        <v>8695</v>
      </c>
      <c r="C724" s="81" t="s">
        <v>8397</v>
      </c>
    </row>
    <row r="725" spans="1:3" ht="15">
      <c r="A725" s="76" t="s">
        <v>8035</v>
      </c>
      <c r="B725" s="75" t="s">
        <v>1269</v>
      </c>
      <c r="C725" s="81" t="s">
        <v>8397</v>
      </c>
    </row>
    <row r="726" spans="1:3" ht="15">
      <c r="A726" s="76" t="s">
        <v>8035</v>
      </c>
      <c r="B726" s="75">
        <v>50</v>
      </c>
      <c r="C726" s="81" t="s">
        <v>8397</v>
      </c>
    </row>
    <row r="727" spans="1:3" ht="15">
      <c r="A727" s="76" t="s">
        <v>8035</v>
      </c>
      <c r="B727" s="75" t="s">
        <v>8123</v>
      </c>
      <c r="C727" s="81" t="s">
        <v>8397</v>
      </c>
    </row>
    <row r="728" spans="1:3" ht="15">
      <c r="A728" s="76" t="s">
        <v>8035</v>
      </c>
      <c r="B728" s="75" t="s">
        <v>976</v>
      </c>
      <c r="C728" s="81" t="s">
        <v>8397</v>
      </c>
    </row>
    <row r="729" spans="1:3" ht="15">
      <c r="A729" s="76" t="s">
        <v>8049</v>
      </c>
      <c r="B729" s="75" t="s">
        <v>8791</v>
      </c>
      <c r="C729" s="81" t="s">
        <v>8429</v>
      </c>
    </row>
    <row r="730" spans="1:3" ht="15">
      <c r="A730" s="76" t="s">
        <v>8049</v>
      </c>
      <c r="B730" s="75" t="s">
        <v>8800</v>
      </c>
      <c r="C730" s="81" t="s">
        <v>8429</v>
      </c>
    </row>
    <row r="731" spans="1:3" ht="15">
      <c r="A731" s="76" t="s">
        <v>8049</v>
      </c>
      <c r="B731" s="75" t="s">
        <v>8801</v>
      </c>
      <c r="C731" s="81" t="s">
        <v>8429</v>
      </c>
    </row>
    <row r="732" spans="1:3" ht="15">
      <c r="A732" s="76" t="s">
        <v>8049</v>
      </c>
      <c r="B732" s="75" t="s">
        <v>8123</v>
      </c>
      <c r="C732" s="81" t="s">
        <v>8429</v>
      </c>
    </row>
    <row r="733" spans="1:3" ht="15">
      <c r="A733" s="76" t="s">
        <v>8049</v>
      </c>
      <c r="B733" s="75" t="s">
        <v>8802</v>
      </c>
      <c r="C733" s="81" t="s">
        <v>8429</v>
      </c>
    </row>
    <row r="734" spans="1:3" ht="15">
      <c r="A734" s="76" t="s">
        <v>8049</v>
      </c>
      <c r="B734" s="75" t="s">
        <v>8803</v>
      </c>
      <c r="C734" s="81" t="s">
        <v>8429</v>
      </c>
    </row>
    <row r="735" spans="1:3" ht="15">
      <c r="A735" s="76" t="s">
        <v>8049</v>
      </c>
      <c r="B735" s="75" t="s">
        <v>701</v>
      </c>
      <c r="C735" s="81" t="s">
        <v>8429</v>
      </c>
    </row>
    <row r="736" spans="1:3" ht="15">
      <c r="A736" s="76" t="s">
        <v>8049</v>
      </c>
      <c r="B736" s="75" t="s">
        <v>1286</v>
      </c>
      <c r="C736" s="81" t="s">
        <v>8429</v>
      </c>
    </row>
    <row r="737" spans="1:3" ht="15">
      <c r="A737" s="76" t="s">
        <v>8049</v>
      </c>
      <c r="B737" s="75" t="s">
        <v>423</v>
      </c>
      <c r="C737" s="81" t="s">
        <v>8429</v>
      </c>
    </row>
    <row r="738" spans="1:3" ht="15">
      <c r="A738" s="76" t="s">
        <v>8049</v>
      </c>
      <c r="B738" s="75" t="s">
        <v>501</v>
      </c>
      <c r="C738" s="81" t="s">
        <v>8429</v>
      </c>
    </row>
    <row r="739" spans="1:3" ht="15">
      <c r="A739" s="76" t="s">
        <v>8049</v>
      </c>
      <c r="B739" s="75" t="s">
        <v>8724</v>
      </c>
      <c r="C739" s="81" t="s">
        <v>8429</v>
      </c>
    </row>
    <row r="740" spans="1:3" ht="15">
      <c r="A740" s="76" t="s">
        <v>8049</v>
      </c>
      <c r="B740" s="75" t="s">
        <v>8723</v>
      </c>
      <c r="C740" s="81" t="s">
        <v>8429</v>
      </c>
    </row>
    <row r="741" spans="1:3" ht="15">
      <c r="A741" s="76" t="s">
        <v>8049</v>
      </c>
      <c r="B741" s="75" t="s">
        <v>8804</v>
      </c>
      <c r="C741" s="81" t="s">
        <v>8429</v>
      </c>
    </row>
    <row r="742" spans="1:3" ht="15">
      <c r="A742" s="76" t="s">
        <v>8049</v>
      </c>
      <c r="B742" s="75" t="s">
        <v>926</v>
      </c>
      <c r="C742" s="81" t="s">
        <v>8429</v>
      </c>
    </row>
    <row r="743" spans="1:3" ht="15">
      <c r="A743" s="76" t="s">
        <v>8049</v>
      </c>
      <c r="B743" s="75" t="s">
        <v>8805</v>
      </c>
      <c r="C743" s="81" t="s">
        <v>8429</v>
      </c>
    </row>
    <row r="744" spans="1:3" ht="15">
      <c r="A744" s="76" t="s">
        <v>8049</v>
      </c>
      <c r="B744" s="75" t="s">
        <v>514</v>
      </c>
      <c r="C744" s="81" t="s">
        <v>8429</v>
      </c>
    </row>
    <row r="745" spans="1:3" ht="15">
      <c r="A745" s="76" t="s">
        <v>8049</v>
      </c>
      <c r="B745" s="75" t="s">
        <v>8806</v>
      </c>
      <c r="C745" s="81" t="s">
        <v>8429</v>
      </c>
    </row>
    <row r="746" spans="1:3" ht="15">
      <c r="A746" s="76" t="s">
        <v>8049</v>
      </c>
      <c r="B746" s="75" t="s">
        <v>564</v>
      </c>
      <c r="C746" s="81" t="s">
        <v>8429</v>
      </c>
    </row>
    <row r="747" spans="1:3" ht="15">
      <c r="A747" s="76" t="s">
        <v>8049</v>
      </c>
      <c r="B747" s="75" t="s">
        <v>458</v>
      </c>
      <c r="C747" s="81" t="s">
        <v>8429</v>
      </c>
    </row>
    <row r="748" spans="1:3" ht="15">
      <c r="A748" s="76" t="s">
        <v>8049</v>
      </c>
      <c r="B748" s="75" t="s">
        <v>8123</v>
      </c>
      <c r="C748" s="81" t="s">
        <v>8431</v>
      </c>
    </row>
    <row r="749" spans="1:3" ht="15">
      <c r="A749" s="76" t="s">
        <v>8049</v>
      </c>
      <c r="B749" s="75" t="s">
        <v>851</v>
      </c>
      <c r="C749" s="81" t="s">
        <v>8431</v>
      </c>
    </row>
    <row r="750" spans="1:3" ht="15">
      <c r="A750" s="76" t="s">
        <v>8049</v>
      </c>
      <c r="B750" s="75" t="s">
        <v>728</v>
      </c>
      <c r="C750" s="81" t="s">
        <v>8431</v>
      </c>
    </row>
    <row r="751" spans="1:3" ht="15">
      <c r="A751" s="76" t="s">
        <v>8049</v>
      </c>
      <c r="B751" s="75" t="s">
        <v>817</v>
      </c>
      <c r="C751" s="81" t="s">
        <v>8431</v>
      </c>
    </row>
    <row r="752" spans="1:3" ht="15">
      <c r="A752" s="76" t="s">
        <v>8049</v>
      </c>
      <c r="B752" s="75" t="s">
        <v>8807</v>
      </c>
      <c r="C752" s="81" t="s">
        <v>8431</v>
      </c>
    </row>
    <row r="753" spans="1:3" ht="15">
      <c r="A753" s="76" t="s">
        <v>8049</v>
      </c>
      <c r="B753" s="75" t="s">
        <v>458</v>
      </c>
      <c r="C753" s="81" t="s">
        <v>8431</v>
      </c>
    </row>
    <row r="754" spans="1:3" ht="15">
      <c r="A754" s="76" t="s">
        <v>8049</v>
      </c>
      <c r="B754" s="75" t="s">
        <v>734</v>
      </c>
      <c r="C754" s="81" t="s">
        <v>8431</v>
      </c>
    </row>
    <row r="755" spans="1:3" ht="15">
      <c r="A755" s="76" t="s">
        <v>8049</v>
      </c>
      <c r="B755" s="75" t="s">
        <v>8808</v>
      </c>
      <c r="C755" s="81" t="s">
        <v>8431</v>
      </c>
    </row>
    <row r="756" spans="1:3" ht="15">
      <c r="A756" s="76" t="s">
        <v>8049</v>
      </c>
      <c r="B756" s="75" t="s">
        <v>8809</v>
      </c>
      <c r="C756" s="81" t="s">
        <v>8431</v>
      </c>
    </row>
    <row r="757" spans="1:3" ht="15">
      <c r="A757" s="76" t="s">
        <v>8049</v>
      </c>
      <c r="B757" s="75" t="s">
        <v>8810</v>
      </c>
      <c r="C757" s="81" t="s">
        <v>8431</v>
      </c>
    </row>
    <row r="758" spans="1:3" ht="15">
      <c r="A758" s="76" t="s">
        <v>8049</v>
      </c>
      <c r="B758" s="75" t="s">
        <v>1234</v>
      </c>
      <c r="C758" s="81" t="s">
        <v>8431</v>
      </c>
    </row>
    <row r="759" spans="1:3" ht="15">
      <c r="A759" s="76" t="s">
        <v>8049</v>
      </c>
      <c r="B759" s="75" t="s">
        <v>514</v>
      </c>
      <c r="C759" s="81" t="s">
        <v>8431</v>
      </c>
    </row>
    <row r="760" spans="1:3" ht="15">
      <c r="A760" s="76" t="s">
        <v>8049</v>
      </c>
      <c r="B760" s="75" t="s">
        <v>8811</v>
      </c>
      <c r="C760" s="81" t="s">
        <v>8431</v>
      </c>
    </row>
    <row r="761" spans="1:3" ht="15">
      <c r="A761" s="76" t="s">
        <v>8049</v>
      </c>
      <c r="B761" s="75" t="s">
        <v>647</v>
      </c>
      <c r="C761" s="81" t="s">
        <v>8431</v>
      </c>
    </row>
    <row r="762" spans="1:3" ht="15">
      <c r="A762" s="76" t="s">
        <v>8049</v>
      </c>
      <c r="B762" s="75" t="s">
        <v>820</v>
      </c>
      <c r="C762" s="81" t="s">
        <v>8431</v>
      </c>
    </row>
    <row r="763" spans="1:3" ht="15">
      <c r="A763" s="76" t="s">
        <v>8049</v>
      </c>
      <c r="B763" s="75" t="s">
        <v>8812</v>
      </c>
      <c r="C763" s="81" t="s">
        <v>8431</v>
      </c>
    </row>
    <row r="764" spans="1:3" ht="15">
      <c r="A764" s="76" t="s">
        <v>8045</v>
      </c>
      <c r="B764" s="75" t="s">
        <v>8123</v>
      </c>
      <c r="C764" s="81" t="s">
        <v>8422</v>
      </c>
    </row>
    <row r="765" spans="1:3" ht="15">
      <c r="A765" s="76" t="s">
        <v>8045</v>
      </c>
      <c r="B765" s="75" t="s">
        <v>8124</v>
      </c>
      <c r="C765" s="81" t="s">
        <v>8422</v>
      </c>
    </row>
    <row r="766" spans="1:3" ht="15">
      <c r="A766" s="76" t="s">
        <v>8045</v>
      </c>
      <c r="B766" s="75" t="s">
        <v>8735</v>
      </c>
      <c r="C766" s="81" t="s">
        <v>8422</v>
      </c>
    </row>
    <row r="767" spans="1:3" ht="15">
      <c r="A767" s="76" t="s">
        <v>8045</v>
      </c>
      <c r="B767" s="75" t="s">
        <v>390</v>
      </c>
      <c r="C767" s="81" t="s">
        <v>8422</v>
      </c>
    </row>
    <row r="768" spans="1:3" ht="15">
      <c r="A768" s="76" t="s">
        <v>8045</v>
      </c>
      <c r="B768" s="75" t="s">
        <v>8695</v>
      </c>
      <c r="C768" s="81" t="s">
        <v>8422</v>
      </c>
    </row>
    <row r="769" spans="1:3" ht="15">
      <c r="A769" s="76" t="s">
        <v>8045</v>
      </c>
      <c r="B769" s="75" t="s">
        <v>8694</v>
      </c>
      <c r="C769" s="81" t="s">
        <v>8422</v>
      </c>
    </row>
    <row r="770" spans="1:3" ht="15">
      <c r="A770" s="76" t="s">
        <v>8045</v>
      </c>
      <c r="B770" s="75" t="s">
        <v>8746</v>
      </c>
      <c r="C770" s="81" t="s">
        <v>8422</v>
      </c>
    </row>
    <row r="771" spans="1:3" ht="15">
      <c r="A771" s="76" t="s">
        <v>8045</v>
      </c>
      <c r="B771" s="75" t="s">
        <v>594</v>
      </c>
      <c r="C771" s="81" t="s">
        <v>8422</v>
      </c>
    </row>
    <row r="772" spans="1:3" ht="15">
      <c r="A772" s="76" t="s">
        <v>8045</v>
      </c>
      <c r="B772" s="75" t="s">
        <v>1048</v>
      </c>
      <c r="C772" s="81" t="s">
        <v>8422</v>
      </c>
    </row>
    <row r="773" spans="1:3" ht="15">
      <c r="A773" s="76" t="s">
        <v>8045</v>
      </c>
      <c r="B773" s="75" t="s">
        <v>8738</v>
      </c>
      <c r="C773" s="81" t="s">
        <v>8422</v>
      </c>
    </row>
    <row r="774" spans="1:3" ht="15">
      <c r="A774" s="76" t="s">
        <v>8045</v>
      </c>
      <c r="B774" s="75" t="s">
        <v>440</v>
      </c>
      <c r="C774" s="81" t="s">
        <v>8422</v>
      </c>
    </row>
    <row r="775" spans="1:3" ht="15">
      <c r="A775" s="76" t="s">
        <v>8045</v>
      </c>
      <c r="B775" s="75" t="s">
        <v>600</v>
      </c>
      <c r="C775" s="81" t="s">
        <v>8422</v>
      </c>
    </row>
    <row r="776" spans="1:3" ht="15">
      <c r="A776" s="76" t="s">
        <v>8045</v>
      </c>
      <c r="B776" s="75" t="s">
        <v>8736</v>
      </c>
      <c r="C776" s="81" t="s">
        <v>8422</v>
      </c>
    </row>
    <row r="777" spans="1:3" ht="15">
      <c r="A777" s="76" t="s">
        <v>8045</v>
      </c>
      <c r="B777" s="75" t="s">
        <v>471</v>
      </c>
      <c r="C777" s="81" t="s">
        <v>8422</v>
      </c>
    </row>
    <row r="778" spans="1:3" ht="15">
      <c r="A778" s="76" t="s">
        <v>8045</v>
      </c>
      <c r="B778" s="75" t="s">
        <v>8751</v>
      </c>
      <c r="C778" s="81" t="s">
        <v>8422</v>
      </c>
    </row>
    <row r="779" spans="1:3" ht="15">
      <c r="A779" s="76" t="s">
        <v>8045</v>
      </c>
      <c r="B779" s="75" t="s">
        <v>786</v>
      </c>
      <c r="C779" s="81" t="s">
        <v>8422</v>
      </c>
    </row>
    <row r="780" spans="1:3" ht="15">
      <c r="A780" s="76" t="s">
        <v>8045</v>
      </c>
      <c r="B780" s="75" t="s">
        <v>8744</v>
      </c>
      <c r="C780" s="81" t="s">
        <v>8422</v>
      </c>
    </row>
    <row r="781" spans="1:3" ht="15">
      <c r="A781" s="76" t="s">
        <v>8045</v>
      </c>
      <c r="B781" s="75" t="s">
        <v>8718</v>
      </c>
      <c r="C781" s="81" t="s">
        <v>8422</v>
      </c>
    </row>
    <row r="782" spans="1:3" ht="15">
      <c r="A782" s="76" t="s">
        <v>8045</v>
      </c>
      <c r="B782" s="75" t="s">
        <v>1346</v>
      </c>
      <c r="C782" s="81" t="s">
        <v>8422</v>
      </c>
    </row>
    <row r="783" spans="1:3" ht="15">
      <c r="A783" s="76" t="s">
        <v>8045</v>
      </c>
      <c r="B783" s="75" t="s">
        <v>8049</v>
      </c>
      <c r="C783" s="81" t="s">
        <v>8422</v>
      </c>
    </row>
    <row r="784" spans="1:3" ht="15">
      <c r="A784" s="76" t="s">
        <v>8046</v>
      </c>
      <c r="B784" s="75" t="s">
        <v>1177</v>
      </c>
      <c r="C784" s="81" t="s">
        <v>8424</v>
      </c>
    </row>
    <row r="785" spans="1:3" ht="15">
      <c r="A785" s="76" t="s">
        <v>8046</v>
      </c>
      <c r="B785" s="75" t="s">
        <v>799</v>
      </c>
      <c r="C785" s="81" t="s">
        <v>8424</v>
      </c>
    </row>
    <row r="786" spans="1:3" ht="15">
      <c r="A786" s="76" t="s">
        <v>8046</v>
      </c>
      <c r="B786" s="75" t="s">
        <v>8703</v>
      </c>
      <c r="C786" s="81" t="s">
        <v>8424</v>
      </c>
    </row>
    <row r="787" spans="1:3" ht="15">
      <c r="A787" s="76" t="s">
        <v>8046</v>
      </c>
      <c r="B787" s="75" t="s">
        <v>8049</v>
      </c>
      <c r="C787" s="81" t="s">
        <v>8424</v>
      </c>
    </row>
    <row r="788" spans="1:3" ht="15">
      <c r="A788" s="76" t="s">
        <v>8046</v>
      </c>
      <c r="B788" s="75" t="s">
        <v>8704</v>
      </c>
      <c r="C788" s="81" t="s">
        <v>8424</v>
      </c>
    </row>
    <row r="789" spans="1:3" ht="15">
      <c r="A789" s="76" t="s">
        <v>8046</v>
      </c>
      <c r="B789" s="75" t="s">
        <v>649</v>
      </c>
      <c r="C789" s="81" t="s">
        <v>8424</v>
      </c>
    </row>
    <row r="790" spans="1:3" ht="15">
      <c r="A790" s="76" t="s">
        <v>8046</v>
      </c>
      <c r="B790" s="75" t="s">
        <v>1051</v>
      </c>
      <c r="C790" s="81" t="s">
        <v>8424</v>
      </c>
    </row>
    <row r="791" spans="1:3" ht="15">
      <c r="A791" s="76" t="s">
        <v>8046</v>
      </c>
      <c r="B791" s="75" t="s">
        <v>1024</v>
      </c>
      <c r="C791" s="81" t="s">
        <v>8424</v>
      </c>
    </row>
    <row r="792" spans="1:3" ht="15">
      <c r="A792" s="76" t="s">
        <v>8046</v>
      </c>
      <c r="B792" s="75" t="s">
        <v>458</v>
      </c>
      <c r="C792" s="81" t="s">
        <v>8424</v>
      </c>
    </row>
    <row r="793" spans="1:3" ht="15">
      <c r="A793" s="76" t="s">
        <v>8046</v>
      </c>
      <c r="B793" s="75" t="s">
        <v>8045</v>
      </c>
      <c r="C793" s="81" t="s">
        <v>8424</v>
      </c>
    </row>
    <row r="794" spans="1:3" ht="15">
      <c r="A794" s="76" t="s">
        <v>8045</v>
      </c>
      <c r="B794" s="75" t="s">
        <v>8123</v>
      </c>
      <c r="C794" s="81" t="s">
        <v>8421</v>
      </c>
    </row>
    <row r="795" spans="1:3" ht="15">
      <c r="A795" s="76" t="s">
        <v>8045</v>
      </c>
      <c r="B795" s="75" t="s">
        <v>8124</v>
      </c>
      <c r="C795" s="81" t="s">
        <v>8421</v>
      </c>
    </row>
    <row r="796" spans="1:3" ht="15">
      <c r="A796" s="76" t="s">
        <v>8045</v>
      </c>
      <c r="B796" s="75" t="s">
        <v>8735</v>
      </c>
      <c r="C796" s="81" t="s">
        <v>8421</v>
      </c>
    </row>
    <row r="797" spans="1:3" ht="15">
      <c r="A797" s="76" t="s">
        <v>8045</v>
      </c>
      <c r="B797" s="75" t="s">
        <v>390</v>
      </c>
      <c r="C797" s="81" t="s">
        <v>8421</v>
      </c>
    </row>
    <row r="798" spans="1:3" ht="15">
      <c r="A798" s="76" t="s">
        <v>8045</v>
      </c>
      <c r="B798" s="75" t="s">
        <v>8695</v>
      </c>
      <c r="C798" s="81" t="s">
        <v>8421</v>
      </c>
    </row>
    <row r="799" spans="1:3" ht="15">
      <c r="A799" s="76" t="s">
        <v>8045</v>
      </c>
      <c r="B799" s="75" t="s">
        <v>8694</v>
      </c>
      <c r="C799" s="81" t="s">
        <v>8421</v>
      </c>
    </row>
    <row r="800" spans="1:3" ht="15">
      <c r="A800" s="76" t="s">
        <v>8045</v>
      </c>
      <c r="B800" s="75" t="s">
        <v>8746</v>
      </c>
      <c r="C800" s="81" t="s">
        <v>8421</v>
      </c>
    </row>
    <row r="801" spans="1:3" ht="15">
      <c r="A801" s="76" t="s">
        <v>8045</v>
      </c>
      <c r="B801" s="75" t="s">
        <v>594</v>
      </c>
      <c r="C801" s="81" t="s">
        <v>8421</v>
      </c>
    </row>
    <row r="802" spans="1:3" ht="15">
      <c r="A802" s="76" t="s">
        <v>8045</v>
      </c>
      <c r="B802" s="75" t="s">
        <v>1048</v>
      </c>
      <c r="C802" s="81" t="s">
        <v>8421</v>
      </c>
    </row>
    <row r="803" spans="1:3" ht="15">
      <c r="A803" s="76" t="s">
        <v>8045</v>
      </c>
      <c r="B803" s="75" t="s">
        <v>8738</v>
      </c>
      <c r="C803" s="81" t="s">
        <v>8421</v>
      </c>
    </row>
    <row r="804" spans="1:3" ht="15">
      <c r="A804" s="76" t="s">
        <v>8045</v>
      </c>
      <c r="B804" s="75" t="s">
        <v>440</v>
      </c>
      <c r="C804" s="81" t="s">
        <v>8421</v>
      </c>
    </row>
    <row r="805" spans="1:3" ht="15">
      <c r="A805" s="76" t="s">
        <v>8045</v>
      </c>
      <c r="B805" s="75" t="s">
        <v>600</v>
      </c>
      <c r="C805" s="81" t="s">
        <v>8421</v>
      </c>
    </row>
    <row r="806" spans="1:3" ht="15">
      <c r="A806" s="76" t="s">
        <v>8045</v>
      </c>
      <c r="B806" s="75" t="s">
        <v>8736</v>
      </c>
      <c r="C806" s="81" t="s">
        <v>8421</v>
      </c>
    </row>
    <row r="807" spans="1:3" ht="15">
      <c r="A807" s="76" t="s">
        <v>8045</v>
      </c>
      <c r="B807" s="75" t="s">
        <v>471</v>
      </c>
      <c r="C807" s="81" t="s">
        <v>8421</v>
      </c>
    </row>
    <row r="808" spans="1:3" ht="15">
      <c r="A808" s="76" t="s">
        <v>8045</v>
      </c>
      <c r="B808" s="75" t="s">
        <v>8751</v>
      </c>
      <c r="C808" s="81" t="s">
        <v>8421</v>
      </c>
    </row>
    <row r="809" spans="1:3" ht="15">
      <c r="A809" s="76" t="s">
        <v>8045</v>
      </c>
      <c r="B809" s="75" t="s">
        <v>786</v>
      </c>
      <c r="C809" s="81" t="s">
        <v>8421</v>
      </c>
    </row>
    <row r="810" spans="1:3" ht="15">
      <c r="A810" s="76" t="s">
        <v>8045</v>
      </c>
      <c r="B810" s="75" t="s">
        <v>8744</v>
      </c>
      <c r="C810" s="81" t="s">
        <v>8421</v>
      </c>
    </row>
    <row r="811" spans="1:3" ht="15">
      <c r="A811" s="76" t="s">
        <v>8045</v>
      </c>
      <c r="B811" s="75" t="s">
        <v>8718</v>
      </c>
      <c r="C811" s="81" t="s">
        <v>8421</v>
      </c>
    </row>
    <row r="812" spans="1:3" ht="15">
      <c r="A812" s="76" t="s">
        <v>8045</v>
      </c>
      <c r="B812" s="75" t="s">
        <v>1346</v>
      </c>
      <c r="C812" s="81" t="s">
        <v>8421</v>
      </c>
    </row>
    <row r="813" spans="1:3" ht="15">
      <c r="A813" s="76" t="s">
        <v>8045</v>
      </c>
      <c r="B813" s="75" t="s">
        <v>8049</v>
      </c>
      <c r="C813" s="81" t="s">
        <v>8421</v>
      </c>
    </row>
    <row r="814" spans="1:3" ht="15">
      <c r="A814" s="76" t="s">
        <v>8049</v>
      </c>
      <c r="B814" s="75" t="s">
        <v>8813</v>
      </c>
      <c r="C814" s="81" t="s">
        <v>8433</v>
      </c>
    </row>
    <row r="815" spans="1:3" ht="15">
      <c r="A815" s="76" t="s">
        <v>8049</v>
      </c>
      <c r="B815" s="75" t="s">
        <v>390</v>
      </c>
      <c r="C815" s="81" t="s">
        <v>8433</v>
      </c>
    </row>
    <row r="816" spans="1:3" ht="15">
      <c r="A816" s="76" t="s">
        <v>8049</v>
      </c>
      <c r="B816" s="75" t="s">
        <v>8694</v>
      </c>
      <c r="C816" s="81" t="s">
        <v>8433</v>
      </c>
    </row>
    <row r="817" spans="1:3" ht="15">
      <c r="A817" s="76" t="s">
        <v>8049</v>
      </c>
      <c r="B817" s="75" t="s">
        <v>8711</v>
      </c>
      <c r="C817" s="81" t="s">
        <v>8433</v>
      </c>
    </row>
    <row r="818" spans="1:3" ht="15">
      <c r="A818" s="76" t="s">
        <v>8049</v>
      </c>
      <c r="B818" s="75" t="s">
        <v>1097</v>
      </c>
      <c r="C818" s="81" t="s">
        <v>8433</v>
      </c>
    </row>
    <row r="819" spans="1:3" ht="15">
      <c r="A819" s="76" t="s">
        <v>8049</v>
      </c>
      <c r="B819" s="75" t="s">
        <v>587</v>
      </c>
      <c r="C819" s="81" t="s">
        <v>8433</v>
      </c>
    </row>
    <row r="820" spans="1:3" ht="15">
      <c r="A820" s="76" t="s">
        <v>8049</v>
      </c>
      <c r="B820" s="75" t="s">
        <v>8701</v>
      </c>
      <c r="C820" s="81" t="s">
        <v>8433</v>
      </c>
    </row>
    <row r="821" spans="1:3" ht="15">
      <c r="A821" s="76" t="s">
        <v>8049</v>
      </c>
      <c r="B821" s="75" t="s">
        <v>8702</v>
      </c>
      <c r="C821" s="81" t="s">
        <v>8433</v>
      </c>
    </row>
    <row r="822" spans="1:3" ht="15">
      <c r="A822" s="76" t="s">
        <v>8049</v>
      </c>
      <c r="B822" s="75" t="s">
        <v>651</v>
      </c>
      <c r="C822" s="81" t="s">
        <v>8433</v>
      </c>
    </row>
    <row r="823" spans="1:3" ht="15">
      <c r="A823" s="76" t="s">
        <v>8049</v>
      </c>
      <c r="B823" s="75">
        <v>27</v>
      </c>
      <c r="C823" s="81" t="s">
        <v>8433</v>
      </c>
    </row>
    <row r="824" spans="1:3" ht="15">
      <c r="A824" s="76" t="s">
        <v>8049</v>
      </c>
      <c r="B824" s="75">
        <v>26</v>
      </c>
      <c r="C824" s="81" t="s">
        <v>8433</v>
      </c>
    </row>
    <row r="825" spans="1:3" ht="15">
      <c r="A825" s="76" t="s">
        <v>8049</v>
      </c>
      <c r="B825" s="75" t="s">
        <v>8699</v>
      </c>
      <c r="C825" s="81" t="s">
        <v>8433</v>
      </c>
    </row>
    <row r="826" spans="1:3" ht="15">
      <c r="A826" s="76" t="s">
        <v>8049</v>
      </c>
      <c r="B826" s="75" t="s">
        <v>698</v>
      </c>
      <c r="C826" s="81" t="s">
        <v>8433</v>
      </c>
    </row>
    <row r="827" spans="1:3" ht="15">
      <c r="A827" s="76" t="s">
        <v>8049</v>
      </c>
      <c r="B827" s="75" t="s">
        <v>8728</v>
      </c>
      <c r="C827" s="81" t="s">
        <v>8433</v>
      </c>
    </row>
    <row r="828" spans="1:3" ht="15">
      <c r="A828" s="76" t="s">
        <v>8049</v>
      </c>
      <c r="B828" s="75" t="s">
        <v>1051</v>
      </c>
      <c r="C828" s="81" t="s">
        <v>8433</v>
      </c>
    </row>
    <row r="829" spans="1:3" ht="15">
      <c r="A829" s="76" t="s">
        <v>8014</v>
      </c>
      <c r="B829" s="75" t="s">
        <v>1051</v>
      </c>
      <c r="C829" s="81" t="s">
        <v>8364</v>
      </c>
    </row>
    <row r="830" spans="1:3" ht="15">
      <c r="A830" s="76" t="s">
        <v>8014</v>
      </c>
      <c r="B830" s="75" t="s">
        <v>8814</v>
      </c>
      <c r="C830" s="81" t="s">
        <v>8364</v>
      </c>
    </row>
    <row r="831" spans="1:3" ht="15">
      <c r="A831" s="76" t="s">
        <v>8014</v>
      </c>
      <c r="B831" s="75" t="s">
        <v>8124</v>
      </c>
      <c r="C831" s="81" t="s">
        <v>8364</v>
      </c>
    </row>
    <row r="832" spans="1:3" ht="15">
      <c r="A832" s="76" t="s">
        <v>8014</v>
      </c>
      <c r="B832" s="75" t="s">
        <v>8815</v>
      </c>
      <c r="C832" s="81" t="s">
        <v>8364</v>
      </c>
    </row>
    <row r="833" spans="1:3" ht="15">
      <c r="A833" s="76" t="s">
        <v>8014</v>
      </c>
      <c r="B833" s="75" t="s">
        <v>8816</v>
      </c>
      <c r="C833" s="81" t="s">
        <v>8364</v>
      </c>
    </row>
    <row r="834" spans="1:3" ht="15">
      <c r="A834" s="76" t="s">
        <v>8014</v>
      </c>
      <c r="B834" s="75" t="s">
        <v>8724</v>
      </c>
      <c r="C834" s="81" t="s">
        <v>8364</v>
      </c>
    </row>
    <row r="835" spans="1:3" ht="15">
      <c r="A835" s="76" t="s">
        <v>8014</v>
      </c>
      <c r="B835" s="75" t="s">
        <v>8723</v>
      </c>
      <c r="C835" s="81" t="s">
        <v>8364</v>
      </c>
    </row>
    <row r="836" spans="1:3" ht="15">
      <c r="A836" s="76" t="s">
        <v>8014</v>
      </c>
      <c r="B836" s="75" t="s">
        <v>717</v>
      </c>
      <c r="C836" s="81" t="s">
        <v>8364</v>
      </c>
    </row>
    <row r="837" spans="1:3" ht="15">
      <c r="A837" s="76" t="s">
        <v>8014</v>
      </c>
      <c r="B837" s="75" t="s">
        <v>1500</v>
      </c>
      <c r="C837" s="81" t="s">
        <v>8364</v>
      </c>
    </row>
    <row r="838" spans="1:3" ht="15">
      <c r="A838" s="76" t="s">
        <v>8014</v>
      </c>
      <c r="B838" s="75" t="s">
        <v>8817</v>
      </c>
      <c r="C838" s="81" t="s">
        <v>8364</v>
      </c>
    </row>
    <row r="839" spans="1:3" ht="15">
      <c r="A839" s="76" t="s">
        <v>8014</v>
      </c>
      <c r="B839" s="75" t="s">
        <v>458</v>
      </c>
      <c r="C839" s="81" t="s">
        <v>8364</v>
      </c>
    </row>
    <row r="840" spans="1:3" ht="15">
      <c r="A840" s="76" t="s">
        <v>8014</v>
      </c>
      <c r="B840" s="75" t="s">
        <v>8049</v>
      </c>
      <c r="C840" s="81" t="s">
        <v>8364</v>
      </c>
    </row>
    <row r="841" spans="1:3" ht="15">
      <c r="A841" s="76" t="s">
        <v>8014</v>
      </c>
      <c r="B841" s="75" t="s">
        <v>619</v>
      </c>
      <c r="C841" s="81" t="s">
        <v>8364</v>
      </c>
    </row>
    <row r="842" spans="1:3" ht="15">
      <c r="A842" s="76" t="s">
        <v>8014</v>
      </c>
      <c r="B842" s="75" t="s">
        <v>698</v>
      </c>
      <c r="C842" s="81" t="s">
        <v>8364</v>
      </c>
    </row>
    <row r="843" spans="1:3" ht="15">
      <c r="A843" s="76" t="s">
        <v>8014</v>
      </c>
      <c r="B843" s="75" t="s">
        <v>8818</v>
      </c>
      <c r="C843" s="81" t="s">
        <v>8364</v>
      </c>
    </row>
    <row r="844" spans="1:3" ht="15">
      <c r="A844" s="76" t="s">
        <v>8014</v>
      </c>
      <c r="B844" s="75">
        <v>604</v>
      </c>
      <c r="C844" s="81" t="s">
        <v>8364</v>
      </c>
    </row>
    <row r="845" spans="1:3" ht="15">
      <c r="A845" s="76" t="s">
        <v>8014</v>
      </c>
      <c r="B845" s="75" t="s">
        <v>457</v>
      </c>
      <c r="C845" s="81" t="s">
        <v>8364</v>
      </c>
    </row>
    <row r="846" spans="1:3" ht="15">
      <c r="A846" s="76" t="s">
        <v>8014</v>
      </c>
      <c r="B846" s="75" t="s">
        <v>8819</v>
      </c>
      <c r="C846" s="81" t="s">
        <v>8364</v>
      </c>
    </row>
    <row r="847" spans="1:3" ht="15">
      <c r="A847" s="76" t="s">
        <v>8014</v>
      </c>
      <c r="B847" s="75" t="s">
        <v>651</v>
      </c>
      <c r="C847" s="81" t="s">
        <v>8364</v>
      </c>
    </row>
    <row r="848" spans="1:3" ht="15">
      <c r="A848" s="76" t="s">
        <v>8014</v>
      </c>
      <c r="B848" s="75">
        <v>27</v>
      </c>
      <c r="C848" s="81" t="s">
        <v>8364</v>
      </c>
    </row>
    <row r="849" spans="1:3" ht="15">
      <c r="A849" s="76" t="s">
        <v>8014</v>
      </c>
      <c r="B849" s="75">
        <v>26</v>
      </c>
      <c r="C849" s="81" t="s">
        <v>8364</v>
      </c>
    </row>
    <row r="850" spans="1:3" ht="15">
      <c r="A850" s="76" t="s">
        <v>8014</v>
      </c>
      <c r="B850" s="75" t="s">
        <v>546</v>
      </c>
      <c r="C850" s="81" t="s">
        <v>8364</v>
      </c>
    </row>
    <row r="851" spans="1:3" ht="15">
      <c r="A851" s="76" t="s">
        <v>8014</v>
      </c>
      <c r="B851" s="75" t="s">
        <v>1154</v>
      </c>
      <c r="C851" s="81" t="s">
        <v>8364</v>
      </c>
    </row>
    <row r="852" spans="1:3" ht="15">
      <c r="A852" s="76" t="s">
        <v>8049</v>
      </c>
      <c r="B852" s="75" t="s">
        <v>8791</v>
      </c>
      <c r="C852" s="81" t="s">
        <v>8432</v>
      </c>
    </row>
    <row r="853" spans="1:3" ht="15">
      <c r="A853" s="76" t="s">
        <v>8049</v>
      </c>
      <c r="B853" s="75" t="s">
        <v>8820</v>
      </c>
      <c r="C853" s="81" t="s">
        <v>8432</v>
      </c>
    </row>
    <row r="854" spans="1:3" ht="15">
      <c r="A854" s="76" t="s">
        <v>8049</v>
      </c>
      <c r="B854" s="75" t="s">
        <v>8123</v>
      </c>
      <c r="C854" s="81" t="s">
        <v>8432</v>
      </c>
    </row>
    <row r="855" spans="1:3" ht="15">
      <c r="A855" s="76" t="s">
        <v>8049</v>
      </c>
      <c r="B855" s="75" t="s">
        <v>8821</v>
      </c>
      <c r="C855" s="81" t="s">
        <v>8432</v>
      </c>
    </row>
    <row r="856" spans="1:3" ht="15">
      <c r="A856" s="76" t="s">
        <v>8049</v>
      </c>
      <c r="B856" s="75" t="s">
        <v>390</v>
      </c>
      <c r="C856" s="81" t="s">
        <v>8432</v>
      </c>
    </row>
    <row r="857" spans="1:3" ht="15">
      <c r="A857" s="76" t="s">
        <v>8049</v>
      </c>
      <c r="B857" s="75" t="s">
        <v>1271</v>
      </c>
      <c r="C857" s="81" t="s">
        <v>8432</v>
      </c>
    </row>
    <row r="858" spans="1:3" ht="15">
      <c r="A858" s="76" t="s">
        <v>8049</v>
      </c>
      <c r="B858" s="75" t="s">
        <v>8822</v>
      </c>
      <c r="C858" s="81" t="s">
        <v>8432</v>
      </c>
    </row>
    <row r="859" spans="1:3" ht="15">
      <c r="A859" s="76" t="s">
        <v>8049</v>
      </c>
      <c r="B859" s="75" t="s">
        <v>8823</v>
      </c>
      <c r="C859" s="81" t="s">
        <v>8432</v>
      </c>
    </row>
    <row r="860" spans="1:3" ht="15">
      <c r="A860" s="76" t="s">
        <v>8049</v>
      </c>
      <c r="B860" s="75">
        <v>35</v>
      </c>
      <c r="C860" s="81" t="s">
        <v>8432</v>
      </c>
    </row>
    <row r="861" spans="1:3" ht="15">
      <c r="A861" s="76" t="s">
        <v>8049</v>
      </c>
      <c r="B861" s="75" t="s">
        <v>8824</v>
      </c>
      <c r="C861" s="81" t="s">
        <v>8432</v>
      </c>
    </row>
    <row r="862" spans="1:3" ht="15">
      <c r="A862" s="76" t="s">
        <v>8049</v>
      </c>
      <c r="B862" s="75" t="s">
        <v>8825</v>
      </c>
      <c r="C862" s="81" t="s">
        <v>8432</v>
      </c>
    </row>
    <row r="863" spans="1:3" ht="15">
      <c r="A863" s="76" t="s">
        <v>8049</v>
      </c>
      <c r="B863" s="75" t="s">
        <v>8705</v>
      </c>
      <c r="C863" s="81" t="s">
        <v>8432</v>
      </c>
    </row>
    <row r="864" spans="1:3" ht="15">
      <c r="A864" s="76" t="s">
        <v>8049</v>
      </c>
      <c r="B864" s="75" t="s">
        <v>8724</v>
      </c>
      <c r="C864" s="81" t="s">
        <v>8432</v>
      </c>
    </row>
    <row r="865" spans="1:3" ht="15">
      <c r="A865" s="76" t="s">
        <v>8049</v>
      </c>
      <c r="B865" s="75" t="s">
        <v>8723</v>
      </c>
      <c r="C865" s="81" t="s">
        <v>8432</v>
      </c>
    </row>
    <row r="866" spans="1:3" ht="15">
      <c r="A866" s="76" t="s">
        <v>8049</v>
      </c>
      <c r="B866" s="75" t="s">
        <v>8826</v>
      </c>
      <c r="C866" s="81" t="s">
        <v>8432</v>
      </c>
    </row>
    <row r="867" spans="1:3" ht="15">
      <c r="A867" s="76" t="s">
        <v>8049</v>
      </c>
      <c r="B867" s="75" t="s">
        <v>1520</v>
      </c>
      <c r="C867" s="81" t="s">
        <v>8432</v>
      </c>
    </row>
    <row r="868" spans="1:3" ht="15">
      <c r="A868" s="76" t="s">
        <v>8049</v>
      </c>
      <c r="B868" s="75" t="s">
        <v>8827</v>
      </c>
      <c r="C868" s="81" t="s">
        <v>8432</v>
      </c>
    </row>
    <row r="869" spans="1:3" ht="15">
      <c r="A869" s="76" t="s">
        <v>8049</v>
      </c>
      <c r="B869" s="75" t="s">
        <v>458</v>
      </c>
      <c r="C869" s="81" t="s">
        <v>8432</v>
      </c>
    </row>
    <row r="870" spans="1:3" ht="15">
      <c r="A870" s="76" t="s">
        <v>8044</v>
      </c>
      <c r="B870" s="75" t="s">
        <v>8695</v>
      </c>
      <c r="C870" s="81" t="s">
        <v>8420</v>
      </c>
    </row>
    <row r="871" spans="1:3" ht="15">
      <c r="A871" s="76" t="s">
        <v>8044</v>
      </c>
      <c r="B871" s="75" t="s">
        <v>8694</v>
      </c>
      <c r="C871" s="81" t="s">
        <v>8420</v>
      </c>
    </row>
    <row r="872" spans="1:3" ht="15">
      <c r="A872" s="76" t="s">
        <v>8044</v>
      </c>
      <c r="B872" s="75" t="s">
        <v>1177</v>
      </c>
      <c r="C872" s="81" t="s">
        <v>8420</v>
      </c>
    </row>
    <row r="873" spans="1:3" ht="15">
      <c r="A873" s="76" t="s">
        <v>8044</v>
      </c>
      <c r="B873" s="75" t="s">
        <v>799</v>
      </c>
      <c r="C873" s="81" t="s">
        <v>8420</v>
      </c>
    </row>
    <row r="874" spans="1:3" ht="15">
      <c r="A874" s="76" t="s">
        <v>8044</v>
      </c>
      <c r="B874" s="75" t="s">
        <v>8703</v>
      </c>
      <c r="C874" s="81" t="s">
        <v>8420</v>
      </c>
    </row>
    <row r="875" spans="1:3" ht="15">
      <c r="A875" s="76" t="s">
        <v>8044</v>
      </c>
      <c r="B875" s="75" t="s">
        <v>8049</v>
      </c>
      <c r="C875" s="81" t="s">
        <v>8420</v>
      </c>
    </row>
    <row r="876" spans="1:3" ht="15">
      <c r="A876" s="76" t="s">
        <v>8044</v>
      </c>
      <c r="B876" s="75" t="s">
        <v>8704</v>
      </c>
      <c r="C876" s="81" t="s">
        <v>8420</v>
      </c>
    </row>
    <row r="877" spans="1:3" ht="15">
      <c r="A877" s="76" t="s">
        <v>8044</v>
      </c>
      <c r="B877" s="75" t="s">
        <v>649</v>
      </c>
      <c r="C877" s="81" t="s">
        <v>8420</v>
      </c>
    </row>
    <row r="878" spans="1:3" ht="15">
      <c r="A878" s="76" t="s">
        <v>8044</v>
      </c>
      <c r="B878" s="75" t="s">
        <v>1051</v>
      </c>
      <c r="C878" s="81" t="s">
        <v>8420</v>
      </c>
    </row>
    <row r="879" spans="1:3" ht="15">
      <c r="A879" s="76" t="s">
        <v>8044</v>
      </c>
      <c r="B879" s="75" t="s">
        <v>1024</v>
      </c>
      <c r="C879" s="81" t="s">
        <v>8420</v>
      </c>
    </row>
    <row r="880" spans="1:3" ht="15">
      <c r="A880" s="76" t="s">
        <v>8044</v>
      </c>
      <c r="B880" s="75" t="s">
        <v>458</v>
      </c>
      <c r="C880" s="81" t="s">
        <v>8420</v>
      </c>
    </row>
    <row r="881" spans="1:3" ht="15">
      <c r="A881" s="76" t="s">
        <v>8031</v>
      </c>
      <c r="B881" s="75" t="s">
        <v>8828</v>
      </c>
      <c r="C881" s="81" t="s">
        <v>8390</v>
      </c>
    </row>
    <row r="882" spans="1:3" ht="15">
      <c r="A882" s="76" t="s">
        <v>8031</v>
      </c>
      <c r="B882" s="75">
        <v>400</v>
      </c>
      <c r="C882" s="81" t="s">
        <v>8390</v>
      </c>
    </row>
    <row r="883" spans="1:3" ht="15">
      <c r="A883" s="76" t="s">
        <v>8031</v>
      </c>
      <c r="B883" s="75" t="s">
        <v>1484</v>
      </c>
      <c r="C883" s="81" t="s">
        <v>8390</v>
      </c>
    </row>
    <row r="884" spans="1:3" ht="15">
      <c r="A884" s="76" t="s">
        <v>8031</v>
      </c>
      <c r="B884" s="75" t="s">
        <v>8829</v>
      </c>
      <c r="C884" s="81" t="s">
        <v>8390</v>
      </c>
    </row>
    <row r="885" spans="1:3" ht="15">
      <c r="A885" s="76" t="s">
        <v>8031</v>
      </c>
      <c r="B885" s="75">
        <v>0</v>
      </c>
      <c r="C885" s="81" t="s">
        <v>8390</v>
      </c>
    </row>
    <row r="886" spans="1:3" ht="15">
      <c r="A886" s="76" t="s">
        <v>8031</v>
      </c>
      <c r="B886" s="75">
        <v>32</v>
      </c>
      <c r="C886" s="81" t="s">
        <v>8390</v>
      </c>
    </row>
    <row r="887" spans="1:3" ht="15">
      <c r="A887" s="76" t="s">
        <v>8031</v>
      </c>
      <c r="B887" s="75" t="s">
        <v>8830</v>
      </c>
      <c r="C887" s="81" t="s">
        <v>8390</v>
      </c>
    </row>
    <row r="888" spans="1:3" ht="15">
      <c r="A888" s="76" t="s">
        <v>8031</v>
      </c>
      <c r="B888" s="75" t="s">
        <v>488</v>
      </c>
      <c r="C888" s="81" t="s">
        <v>8390</v>
      </c>
    </row>
    <row r="889" spans="1:3" ht="15">
      <c r="A889" s="76" t="s">
        <v>8031</v>
      </c>
      <c r="B889" s="75" t="s">
        <v>8831</v>
      </c>
      <c r="C889" s="81" t="s">
        <v>8390</v>
      </c>
    </row>
    <row r="890" spans="1:3" ht="15">
      <c r="A890" s="76" t="s">
        <v>8031</v>
      </c>
      <c r="B890" s="75" t="s">
        <v>8049</v>
      </c>
      <c r="C890" s="81" t="s">
        <v>8390</v>
      </c>
    </row>
    <row r="891" spans="1:3" ht="15">
      <c r="A891" s="76" t="s">
        <v>8035</v>
      </c>
      <c r="B891" s="75" t="s">
        <v>856</v>
      </c>
      <c r="C891" s="81" t="s">
        <v>8395</v>
      </c>
    </row>
    <row r="892" spans="1:3" ht="15">
      <c r="A892" s="76" t="s">
        <v>8035</v>
      </c>
      <c r="B892" s="75" t="s">
        <v>651</v>
      </c>
      <c r="C892" s="81" t="s">
        <v>8395</v>
      </c>
    </row>
    <row r="893" spans="1:3" ht="15">
      <c r="A893" s="76" t="s">
        <v>8035</v>
      </c>
      <c r="B893" s="75">
        <v>27</v>
      </c>
      <c r="C893" s="81" t="s">
        <v>8395</v>
      </c>
    </row>
    <row r="894" spans="1:3" ht="15">
      <c r="A894" s="76" t="s">
        <v>8035</v>
      </c>
      <c r="B894" s="75">
        <v>26</v>
      </c>
      <c r="C894" s="81" t="s">
        <v>8395</v>
      </c>
    </row>
    <row r="895" spans="1:3" ht="15">
      <c r="A895" s="76" t="s">
        <v>8035</v>
      </c>
      <c r="B895" s="75" t="s">
        <v>8701</v>
      </c>
      <c r="C895" s="81" t="s">
        <v>8395</v>
      </c>
    </row>
    <row r="896" spans="1:3" ht="15">
      <c r="A896" s="76" t="s">
        <v>8035</v>
      </c>
      <c r="B896" s="75" t="s">
        <v>8702</v>
      </c>
      <c r="C896" s="81" t="s">
        <v>8395</v>
      </c>
    </row>
    <row r="897" spans="1:3" ht="15">
      <c r="A897" s="76" t="s">
        <v>8035</v>
      </c>
      <c r="B897" s="75" t="s">
        <v>8777</v>
      </c>
      <c r="C897" s="81" t="s">
        <v>8395</v>
      </c>
    </row>
    <row r="898" spans="1:3" ht="15">
      <c r="A898" s="76" t="s">
        <v>8035</v>
      </c>
      <c r="B898" s="75" t="s">
        <v>614</v>
      </c>
      <c r="C898" s="81" t="s">
        <v>8395</v>
      </c>
    </row>
    <row r="899" spans="1:3" ht="15">
      <c r="A899" s="76" t="s">
        <v>8035</v>
      </c>
      <c r="B899" s="75" t="s">
        <v>8712</v>
      </c>
      <c r="C899" s="81" t="s">
        <v>8395</v>
      </c>
    </row>
    <row r="900" spans="1:3" ht="15">
      <c r="A900" s="76" t="s">
        <v>8035</v>
      </c>
      <c r="B900" s="75" t="s">
        <v>673</v>
      </c>
      <c r="C900" s="81" t="s">
        <v>8395</v>
      </c>
    </row>
    <row r="901" spans="1:3" ht="15">
      <c r="A901" s="76" t="s">
        <v>8035</v>
      </c>
      <c r="B901" s="75" t="s">
        <v>8713</v>
      </c>
      <c r="C901" s="81" t="s">
        <v>8395</v>
      </c>
    </row>
    <row r="902" spans="1:3" ht="15">
      <c r="A902" s="76" t="s">
        <v>8035</v>
      </c>
      <c r="B902" s="75" t="s">
        <v>433</v>
      </c>
      <c r="C902" s="81" t="s">
        <v>8395</v>
      </c>
    </row>
    <row r="903" spans="1:3" ht="15">
      <c r="A903" s="76" t="s">
        <v>8035</v>
      </c>
      <c r="B903" s="75" t="s">
        <v>8708</v>
      </c>
      <c r="C903" s="81" t="s">
        <v>8395</v>
      </c>
    </row>
    <row r="904" spans="1:3" ht="15">
      <c r="A904" s="76" t="s">
        <v>8035</v>
      </c>
      <c r="B904" s="75" t="s">
        <v>717</v>
      </c>
      <c r="C904" s="81" t="s">
        <v>8395</v>
      </c>
    </row>
    <row r="905" spans="1:3" ht="15">
      <c r="A905" s="76" t="s">
        <v>8035</v>
      </c>
      <c r="B905" s="75" t="s">
        <v>1500</v>
      </c>
      <c r="C905" s="81" t="s">
        <v>8395</v>
      </c>
    </row>
    <row r="906" spans="1:3" ht="15">
      <c r="A906" s="76" t="s">
        <v>8035</v>
      </c>
      <c r="B906" s="75" t="s">
        <v>480</v>
      </c>
      <c r="C906" s="81" t="s">
        <v>8395</v>
      </c>
    </row>
    <row r="907" spans="1:3" ht="15">
      <c r="A907" s="76" t="s">
        <v>8035</v>
      </c>
      <c r="B907" s="75" t="s">
        <v>1461</v>
      </c>
      <c r="C907" s="81" t="s">
        <v>8395</v>
      </c>
    </row>
    <row r="908" spans="1:3" ht="15">
      <c r="A908" s="76" t="s">
        <v>8035</v>
      </c>
      <c r="B908" s="75" t="s">
        <v>8776</v>
      </c>
      <c r="C908" s="81" t="s">
        <v>8395</v>
      </c>
    </row>
    <row r="909" spans="1:3" ht="15">
      <c r="A909" s="76" t="s">
        <v>8035</v>
      </c>
      <c r="B909" s="75" t="s">
        <v>458</v>
      </c>
      <c r="C909" s="81" t="s">
        <v>8395</v>
      </c>
    </row>
    <row r="910" spans="1:3" ht="15">
      <c r="A910" s="76" t="s">
        <v>8035</v>
      </c>
      <c r="B910" s="75" t="s">
        <v>8123</v>
      </c>
      <c r="C910" s="81" t="s">
        <v>8395</v>
      </c>
    </row>
    <row r="911" spans="1:3" ht="15">
      <c r="A911" s="76" t="s">
        <v>8035</v>
      </c>
      <c r="B911" s="75" t="s">
        <v>1270</v>
      </c>
      <c r="C911" s="81" t="s">
        <v>8395</v>
      </c>
    </row>
    <row r="912" spans="1:3" ht="15">
      <c r="A912" s="76" t="s">
        <v>8008</v>
      </c>
      <c r="B912" s="75" t="s">
        <v>8711</v>
      </c>
      <c r="C912" s="81" t="s">
        <v>8356</v>
      </c>
    </row>
    <row r="913" spans="1:3" ht="15">
      <c r="A913" s="76" t="s">
        <v>8008</v>
      </c>
      <c r="B913" s="75" t="s">
        <v>1097</v>
      </c>
      <c r="C913" s="81" t="s">
        <v>8356</v>
      </c>
    </row>
    <row r="914" spans="1:3" ht="15">
      <c r="A914" s="76" t="s">
        <v>8008</v>
      </c>
      <c r="B914" s="75" t="s">
        <v>587</v>
      </c>
      <c r="C914" s="81" t="s">
        <v>8356</v>
      </c>
    </row>
    <row r="915" spans="1:3" ht="15">
      <c r="A915" s="76" t="s">
        <v>8008</v>
      </c>
      <c r="B915" s="75" t="s">
        <v>8701</v>
      </c>
      <c r="C915" s="81" t="s">
        <v>8356</v>
      </c>
    </row>
    <row r="916" spans="1:3" ht="15">
      <c r="A916" s="76" t="s">
        <v>8008</v>
      </c>
      <c r="B916" s="75" t="s">
        <v>8702</v>
      </c>
      <c r="C916" s="81" t="s">
        <v>8356</v>
      </c>
    </row>
    <row r="917" spans="1:3" ht="15">
      <c r="A917" s="76" t="s">
        <v>8008</v>
      </c>
      <c r="B917" s="75" t="s">
        <v>651</v>
      </c>
      <c r="C917" s="81" t="s">
        <v>8356</v>
      </c>
    </row>
    <row r="918" spans="1:3" ht="15">
      <c r="A918" s="76" t="s">
        <v>8008</v>
      </c>
      <c r="B918" s="75">
        <v>27</v>
      </c>
      <c r="C918" s="81" t="s">
        <v>8356</v>
      </c>
    </row>
    <row r="919" spans="1:3" ht="15">
      <c r="A919" s="76" t="s">
        <v>8008</v>
      </c>
      <c r="B919" s="75">
        <v>26</v>
      </c>
      <c r="C919" s="81" t="s">
        <v>8356</v>
      </c>
    </row>
    <row r="920" spans="1:3" ht="15">
      <c r="A920" s="76" t="s">
        <v>8008</v>
      </c>
      <c r="B920" s="75" t="s">
        <v>8699</v>
      </c>
      <c r="C920" s="81" t="s">
        <v>8356</v>
      </c>
    </row>
    <row r="921" spans="1:3" ht="15">
      <c r="A921" s="76" t="s">
        <v>8008</v>
      </c>
      <c r="B921" s="75" t="s">
        <v>698</v>
      </c>
      <c r="C921" s="81" t="s">
        <v>8356</v>
      </c>
    </row>
    <row r="922" spans="1:3" ht="15">
      <c r="A922" s="76" t="s">
        <v>8008</v>
      </c>
      <c r="B922" s="75" t="s">
        <v>8728</v>
      </c>
      <c r="C922" s="81" t="s">
        <v>8356</v>
      </c>
    </row>
    <row r="923" spans="1:3" ht="15">
      <c r="A923" s="76" t="s">
        <v>8008</v>
      </c>
      <c r="B923" s="75" t="s">
        <v>1051</v>
      </c>
      <c r="C923" s="81" t="s">
        <v>8356</v>
      </c>
    </row>
    <row r="924" spans="1:3" ht="15">
      <c r="A924" s="76" t="s">
        <v>8008</v>
      </c>
      <c r="B924" s="75" t="s">
        <v>8049</v>
      </c>
      <c r="C924" s="81" t="s">
        <v>8356</v>
      </c>
    </row>
    <row r="925" spans="1:3" ht="15">
      <c r="A925" s="76" t="s">
        <v>8029</v>
      </c>
      <c r="B925" s="75" t="s">
        <v>8695</v>
      </c>
      <c r="C925" s="81" t="s">
        <v>8388</v>
      </c>
    </row>
    <row r="926" spans="1:3" ht="15">
      <c r="A926" s="76" t="s">
        <v>8029</v>
      </c>
      <c r="B926" s="75" t="s">
        <v>8694</v>
      </c>
      <c r="C926" s="81" t="s">
        <v>8388</v>
      </c>
    </row>
    <row r="927" spans="1:3" ht="15">
      <c r="A927" s="76" t="s">
        <v>8029</v>
      </c>
      <c r="B927" s="75" t="s">
        <v>8049</v>
      </c>
      <c r="C927" s="81" t="s">
        <v>8388</v>
      </c>
    </row>
    <row r="928" spans="1:3" ht="15">
      <c r="A928" s="76" t="s">
        <v>8029</v>
      </c>
      <c r="B928" s="75" t="s">
        <v>8697</v>
      </c>
      <c r="C928" s="81" t="s">
        <v>8388</v>
      </c>
    </row>
    <row r="929" spans="1:3" ht="15">
      <c r="A929" s="76" t="s">
        <v>8029</v>
      </c>
      <c r="B929" s="75" t="s">
        <v>8698</v>
      </c>
      <c r="C929" s="81" t="s">
        <v>8388</v>
      </c>
    </row>
    <row r="930" spans="1:3" ht="15">
      <c r="A930" s="76" t="s">
        <v>8029</v>
      </c>
      <c r="B930" s="75" t="s">
        <v>8696</v>
      </c>
      <c r="C930" s="81" t="s">
        <v>8388</v>
      </c>
    </row>
    <row r="931" spans="1:3" ht="15">
      <c r="A931" s="76" t="s">
        <v>8029</v>
      </c>
      <c r="B931" s="75" t="s">
        <v>8706</v>
      </c>
      <c r="C931" s="81" t="s">
        <v>8388</v>
      </c>
    </row>
    <row r="932" spans="1:3" ht="15">
      <c r="A932" s="76" t="s">
        <v>8029</v>
      </c>
      <c r="B932" s="75" t="s">
        <v>887</v>
      </c>
      <c r="C932" s="81" t="s">
        <v>8388</v>
      </c>
    </row>
    <row r="933" spans="1:3" ht="15">
      <c r="A933" s="76" t="s">
        <v>8029</v>
      </c>
      <c r="B933" s="75" t="s">
        <v>8699</v>
      </c>
      <c r="C933" s="81" t="s">
        <v>8388</v>
      </c>
    </row>
    <row r="934" spans="1:3" ht="15">
      <c r="A934" s="76" t="s">
        <v>8029</v>
      </c>
      <c r="B934" s="75" t="s">
        <v>698</v>
      </c>
      <c r="C934" s="81" t="s">
        <v>8388</v>
      </c>
    </row>
    <row r="935" spans="1:3" ht="15">
      <c r="A935" s="76" t="s">
        <v>8029</v>
      </c>
      <c r="B935" s="75" t="s">
        <v>419</v>
      </c>
      <c r="C935" s="81" t="s">
        <v>8388</v>
      </c>
    </row>
    <row r="936" spans="1:3" ht="15">
      <c r="A936" s="76" t="s">
        <v>8029</v>
      </c>
      <c r="B936" s="75" t="s">
        <v>1051</v>
      </c>
      <c r="C936" s="81" t="s">
        <v>8388</v>
      </c>
    </row>
    <row r="937" spans="1:3" ht="15">
      <c r="A937" s="76" t="s">
        <v>266</v>
      </c>
      <c r="B937" s="75" t="s">
        <v>8832</v>
      </c>
      <c r="C937" s="81" t="s">
        <v>8369</v>
      </c>
    </row>
    <row r="938" spans="1:3" ht="15">
      <c r="A938" s="76" t="s">
        <v>266</v>
      </c>
      <c r="B938" s="75" t="s">
        <v>1095</v>
      </c>
      <c r="C938" s="81" t="s">
        <v>8369</v>
      </c>
    </row>
    <row r="939" spans="1:3" ht="15">
      <c r="A939" s="76" t="s">
        <v>266</v>
      </c>
      <c r="B939" s="75" t="s">
        <v>944</v>
      </c>
      <c r="C939" s="81" t="s">
        <v>8369</v>
      </c>
    </row>
    <row r="940" spans="1:3" ht="15">
      <c r="A940" s="76" t="s">
        <v>266</v>
      </c>
      <c r="B940" s="75">
        <v>24</v>
      </c>
      <c r="C940" s="81" t="s">
        <v>8369</v>
      </c>
    </row>
    <row r="941" spans="1:3" ht="15">
      <c r="A941" s="76" t="s">
        <v>266</v>
      </c>
      <c r="B941" s="75" t="s">
        <v>8722</v>
      </c>
      <c r="C941" s="81" t="s">
        <v>8369</v>
      </c>
    </row>
    <row r="942" spans="1:3" ht="15">
      <c r="A942" s="76" t="s">
        <v>266</v>
      </c>
      <c r="B942" s="75" t="s">
        <v>8748</v>
      </c>
      <c r="C942" s="81" t="s">
        <v>8369</v>
      </c>
    </row>
    <row r="943" spans="1:3" ht="15">
      <c r="A943" s="76" t="s">
        <v>266</v>
      </c>
      <c r="B943" s="75" t="s">
        <v>8705</v>
      </c>
      <c r="C943" s="81" t="s">
        <v>8369</v>
      </c>
    </row>
    <row r="944" spans="1:3" ht="15">
      <c r="A944" s="76" t="s">
        <v>266</v>
      </c>
      <c r="B944" s="75" t="s">
        <v>542</v>
      </c>
      <c r="C944" s="81" t="s">
        <v>8369</v>
      </c>
    </row>
    <row r="945" spans="1:3" ht="15">
      <c r="A945" s="76" t="s">
        <v>266</v>
      </c>
      <c r="B945" s="75" t="s">
        <v>621</v>
      </c>
      <c r="C945" s="81" t="s">
        <v>8369</v>
      </c>
    </row>
    <row r="946" spans="1:3" ht="15">
      <c r="A946" s="76" t="s">
        <v>266</v>
      </c>
      <c r="B946" s="75" t="s">
        <v>8742</v>
      </c>
      <c r="C946" s="81" t="s">
        <v>8369</v>
      </c>
    </row>
    <row r="947" spans="1:3" ht="15">
      <c r="A947" s="76" t="s">
        <v>266</v>
      </c>
      <c r="B947" s="75" t="s">
        <v>276</v>
      </c>
      <c r="C947" s="81" t="s">
        <v>8369</v>
      </c>
    </row>
    <row r="948" spans="1:3" ht="15">
      <c r="A948" s="76" t="s">
        <v>266</v>
      </c>
      <c r="B948" s="75" t="s">
        <v>458</v>
      </c>
      <c r="C948" s="81" t="s">
        <v>8369</v>
      </c>
    </row>
    <row r="949" spans="1:3" ht="15">
      <c r="A949" s="76" t="s">
        <v>266</v>
      </c>
      <c r="B949" s="75" t="s">
        <v>8049</v>
      </c>
      <c r="C949" s="81" t="s">
        <v>8369</v>
      </c>
    </row>
    <row r="950" spans="1:3" ht="15">
      <c r="A950" s="76" t="s">
        <v>8036</v>
      </c>
      <c r="B950" s="75" t="s">
        <v>8719</v>
      </c>
      <c r="C950" s="81" t="s">
        <v>8404</v>
      </c>
    </row>
    <row r="951" spans="1:3" ht="15">
      <c r="A951" s="76" t="s">
        <v>8036</v>
      </c>
      <c r="B951" s="75" t="s">
        <v>8709</v>
      </c>
      <c r="C951" s="81" t="s">
        <v>8404</v>
      </c>
    </row>
    <row r="952" spans="1:3" ht="15">
      <c r="A952" s="76" t="s">
        <v>8036</v>
      </c>
      <c r="B952" s="75" t="s">
        <v>619</v>
      </c>
      <c r="C952" s="81" t="s">
        <v>8404</v>
      </c>
    </row>
    <row r="953" spans="1:3" ht="15">
      <c r="A953" s="76" t="s">
        <v>8036</v>
      </c>
      <c r="B953" s="75" t="s">
        <v>1179</v>
      </c>
      <c r="C953" s="81" t="s">
        <v>8404</v>
      </c>
    </row>
    <row r="954" spans="1:3" ht="15">
      <c r="A954" s="76" t="s">
        <v>8036</v>
      </c>
      <c r="B954" s="75" t="s">
        <v>8697</v>
      </c>
      <c r="C954" s="81" t="s">
        <v>8404</v>
      </c>
    </row>
    <row r="955" spans="1:3" ht="15">
      <c r="A955" s="76" t="s">
        <v>8036</v>
      </c>
      <c r="B955" s="75" t="s">
        <v>8698</v>
      </c>
      <c r="C955" s="81" t="s">
        <v>8404</v>
      </c>
    </row>
    <row r="956" spans="1:3" ht="15">
      <c r="A956" s="76" t="s">
        <v>8036</v>
      </c>
      <c r="B956" s="75" t="s">
        <v>8696</v>
      </c>
      <c r="C956" s="81" t="s">
        <v>8404</v>
      </c>
    </row>
    <row r="957" spans="1:3" ht="15">
      <c r="A957" s="76" t="s">
        <v>8036</v>
      </c>
      <c r="B957" s="75" t="s">
        <v>8705</v>
      </c>
      <c r="C957" s="81" t="s">
        <v>8404</v>
      </c>
    </row>
    <row r="958" spans="1:3" ht="15">
      <c r="A958" s="76" t="s">
        <v>8036</v>
      </c>
      <c r="B958" s="75" t="s">
        <v>586</v>
      </c>
      <c r="C958" s="81" t="s">
        <v>8404</v>
      </c>
    </row>
    <row r="959" spans="1:3" ht="15">
      <c r="A959" s="76" t="s">
        <v>8036</v>
      </c>
      <c r="B959" s="75" t="s">
        <v>1322</v>
      </c>
      <c r="C959" s="81" t="s">
        <v>8404</v>
      </c>
    </row>
    <row r="960" spans="1:3" ht="15">
      <c r="A960" s="76" t="s">
        <v>8036</v>
      </c>
      <c r="B960" s="75" t="s">
        <v>8028</v>
      </c>
      <c r="C960" s="81" t="s">
        <v>8404</v>
      </c>
    </row>
    <row r="961" spans="1:3" ht="15">
      <c r="A961" s="76" t="s">
        <v>8019</v>
      </c>
      <c r="B961" s="75" t="s">
        <v>8695</v>
      </c>
      <c r="C961" s="81" t="s">
        <v>8375</v>
      </c>
    </row>
    <row r="962" spans="1:3" ht="15">
      <c r="A962" s="76" t="s">
        <v>8019</v>
      </c>
      <c r="B962" s="75" t="s">
        <v>8694</v>
      </c>
      <c r="C962" s="81" t="s">
        <v>8375</v>
      </c>
    </row>
    <row r="963" spans="1:3" ht="15">
      <c r="A963" s="76" t="s">
        <v>8019</v>
      </c>
      <c r="B963" s="75" t="s">
        <v>1177</v>
      </c>
      <c r="C963" s="81" t="s">
        <v>8375</v>
      </c>
    </row>
    <row r="964" spans="1:3" ht="15">
      <c r="A964" s="76" t="s">
        <v>8019</v>
      </c>
      <c r="B964" s="75" t="s">
        <v>799</v>
      </c>
      <c r="C964" s="81" t="s">
        <v>8375</v>
      </c>
    </row>
    <row r="965" spans="1:3" ht="15">
      <c r="A965" s="76" t="s">
        <v>8019</v>
      </c>
      <c r="B965" s="75" t="s">
        <v>8703</v>
      </c>
      <c r="C965" s="81" t="s">
        <v>8375</v>
      </c>
    </row>
    <row r="966" spans="1:3" ht="15">
      <c r="A966" s="76" t="s">
        <v>8019</v>
      </c>
      <c r="B966" s="75" t="s">
        <v>8049</v>
      </c>
      <c r="C966" s="81" t="s">
        <v>8375</v>
      </c>
    </row>
    <row r="967" spans="1:3" ht="15">
      <c r="A967" s="76" t="s">
        <v>8019</v>
      </c>
      <c r="B967" s="75" t="s">
        <v>8704</v>
      </c>
      <c r="C967" s="81" t="s">
        <v>8375</v>
      </c>
    </row>
    <row r="968" spans="1:3" ht="15">
      <c r="A968" s="76" t="s">
        <v>8019</v>
      </c>
      <c r="B968" s="75" t="s">
        <v>649</v>
      </c>
      <c r="C968" s="81" t="s">
        <v>8375</v>
      </c>
    </row>
    <row r="969" spans="1:3" ht="15">
      <c r="A969" s="76" t="s">
        <v>8019</v>
      </c>
      <c r="B969" s="75" t="s">
        <v>1051</v>
      </c>
      <c r="C969" s="81" t="s">
        <v>8375</v>
      </c>
    </row>
    <row r="970" spans="1:3" ht="15">
      <c r="A970" s="76" t="s">
        <v>8019</v>
      </c>
      <c r="B970" s="75" t="s">
        <v>1024</v>
      </c>
      <c r="C970" s="81" t="s">
        <v>8375</v>
      </c>
    </row>
    <row r="971" spans="1:3" ht="15">
      <c r="A971" s="76" t="s">
        <v>8019</v>
      </c>
      <c r="B971" s="75" t="s">
        <v>458</v>
      </c>
      <c r="C971" s="81" t="s">
        <v>8375</v>
      </c>
    </row>
    <row r="972" spans="1:3" ht="15">
      <c r="A972" s="76" t="s">
        <v>8013</v>
      </c>
      <c r="B972" s="75" t="s">
        <v>8719</v>
      </c>
      <c r="C972" s="81" t="s">
        <v>8363</v>
      </c>
    </row>
    <row r="973" spans="1:3" ht="15">
      <c r="A973" s="76" t="s">
        <v>8013</v>
      </c>
      <c r="B973" s="75" t="s">
        <v>8709</v>
      </c>
      <c r="C973" s="81" t="s">
        <v>8363</v>
      </c>
    </row>
    <row r="974" spans="1:3" ht="15">
      <c r="A974" s="76" t="s">
        <v>8013</v>
      </c>
      <c r="B974" s="75" t="s">
        <v>619</v>
      </c>
      <c r="C974" s="81" t="s">
        <v>8363</v>
      </c>
    </row>
    <row r="975" spans="1:3" ht="15">
      <c r="A975" s="76" t="s">
        <v>8013</v>
      </c>
      <c r="B975" s="75" t="s">
        <v>1179</v>
      </c>
      <c r="C975" s="81" t="s">
        <v>8363</v>
      </c>
    </row>
    <row r="976" spans="1:3" ht="15">
      <c r="A976" s="76" t="s">
        <v>8013</v>
      </c>
      <c r="B976" s="75" t="s">
        <v>8697</v>
      </c>
      <c r="C976" s="81" t="s">
        <v>8363</v>
      </c>
    </row>
    <row r="977" spans="1:3" ht="15">
      <c r="A977" s="76" t="s">
        <v>8013</v>
      </c>
      <c r="B977" s="75" t="s">
        <v>8698</v>
      </c>
      <c r="C977" s="81" t="s">
        <v>8363</v>
      </c>
    </row>
    <row r="978" spans="1:3" ht="15">
      <c r="A978" s="76" t="s">
        <v>8013</v>
      </c>
      <c r="B978" s="75" t="s">
        <v>8696</v>
      </c>
      <c r="C978" s="81" t="s">
        <v>8363</v>
      </c>
    </row>
    <row r="979" spans="1:3" ht="15">
      <c r="A979" s="76" t="s">
        <v>8013</v>
      </c>
      <c r="B979" s="75" t="s">
        <v>8705</v>
      </c>
      <c r="C979" s="81" t="s">
        <v>8363</v>
      </c>
    </row>
    <row r="980" spans="1:3" ht="15">
      <c r="A980" s="76" t="s">
        <v>8013</v>
      </c>
      <c r="B980" s="75" t="s">
        <v>586</v>
      </c>
      <c r="C980" s="81" t="s">
        <v>8363</v>
      </c>
    </row>
    <row r="981" spans="1:3" ht="15">
      <c r="A981" s="76" t="s">
        <v>8013</v>
      </c>
      <c r="B981" s="75" t="s">
        <v>1322</v>
      </c>
      <c r="C981" s="81" t="s">
        <v>8363</v>
      </c>
    </row>
    <row r="982" spans="1:3" ht="15">
      <c r="A982" s="76" t="s">
        <v>8013</v>
      </c>
      <c r="B982" s="75" t="s">
        <v>8028</v>
      </c>
      <c r="C982" s="81" t="s">
        <v>8363</v>
      </c>
    </row>
    <row r="983" spans="1:3" ht="15">
      <c r="A983" s="76" t="s">
        <v>8045</v>
      </c>
      <c r="B983" s="75" t="s">
        <v>8833</v>
      </c>
      <c r="C983" s="81" t="s">
        <v>8423</v>
      </c>
    </row>
    <row r="984" spans="1:3" ht="15">
      <c r="A984" s="76" t="s">
        <v>8045</v>
      </c>
      <c r="B984" s="75" t="s">
        <v>390</v>
      </c>
      <c r="C984" s="81" t="s">
        <v>8423</v>
      </c>
    </row>
    <row r="985" spans="1:3" ht="15">
      <c r="A985" s="76" t="s">
        <v>8045</v>
      </c>
      <c r="B985" s="75" t="s">
        <v>8695</v>
      </c>
      <c r="C985" s="81" t="s">
        <v>8423</v>
      </c>
    </row>
    <row r="986" spans="1:3" ht="15">
      <c r="A986" s="76" t="s">
        <v>8045</v>
      </c>
      <c r="B986" s="75" t="s">
        <v>8694</v>
      </c>
      <c r="C986" s="81" t="s">
        <v>8423</v>
      </c>
    </row>
    <row r="987" spans="1:3" ht="15">
      <c r="A987" s="76" t="s">
        <v>8045</v>
      </c>
      <c r="B987" s="75" t="s">
        <v>1177</v>
      </c>
      <c r="C987" s="81" t="s">
        <v>8423</v>
      </c>
    </row>
    <row r="988" spans="1:3" ht="15">
      <c r="A988" s="76" t="s">
        <v>8045</v>
      </c>
      <c r="B988" s="75" t="s">
        <v>799</v>
      </c>
      <c r="C988" s="81" t="s">
        <v>8423</v>
      </c>
    </row>
    <row r="989" spans="1:3" ht="15">
      <c r="A989" s="76" t="s">
        <v>8045</v>
      </c>
      <c r="B989" s="75" t="s">
        <v>8703</v>
      </c>
      <c r="C989" s="81" t="s">
        <v>8423</v>
      </c>
    </row>
    <row r="990" spans="1:3" ht="15">
      <c r="A990" s="76" t="s">
        <v>8045</v>
      </c>
      <c r="B990" s="75" t="s">
        <v>8049</v>
      </c>
      <c r="C990" s="81" t="s">
        <v>8423</v>
      </c>
    </row>
    <row r="991" spans="1:3" ht="15">
      <c r="A991" s="76" t="s">
        <v>8045</v>
      </c>
      <c r="B991" s="75" t="s">
        <v>8704</v>
      </c>
      <c r="C991" s="81" t="s">
        <v>8423</v>
      </c>
    </row>
    <row r="992" spans="1:3" ht="15">
      <c r="A992" s="76" t="s">
        <v>8045</v>
      </c>
      <c r="B992" s="75" t="s">
        <v>649</v>
      </c>
      <c r="C992" s="81" t="s">
        <v>8423</v>
      </c>
    </row>
    <row r="993" spans="1:3" ht="15">
      <c r="A993" s="76" t="s">
        <v>8045</v>
      </c>
      <c r="B993" s="75" t="s">
        <v>1051</v>
      </c>
      <c r="C993" s="81" t="s">
        <v>8423</v>
      </c>
    </row>
    <row r="994" spans="1:3" ht="15">
      <c r="A994" s="76" t="s">
        <v>8045</v>
      </c>
      <c r="B994" s="75" t="s">
        <v>1024</v>
      </c>
      <c r="C994" s="81" t="s">
        <v>8423</v>
      </c>
    </row>
    <row r="995" spans="1:3" ht="15">
      <c r="A995" s="76" t="s">
        <v>8045</v>
      </c>
      <c r="B995" s="75" t="s">
        <v>458</v>
      </c>
      <c r="C995" s="81" t="s">
        <v>8423</v>
      </c>
    </row>
    <row r="996" spans="1:3" ht="15">
      <c r="A996" s="76" t="s">
        <v>8032</v>
      </c>
      <c r="B996" s="75" t="s">
        <v>8123</v>
      </c>
      <c r="C996" s="81" t="s">
        <v>8392</v>
      </c>
    </row>
    <row r="997" spans="1:3" ht="15">
      <c r="A997" s="76" t="s">
        <v>8032</v>
      </c>
      <c r="B997" s="75" t="s">
        <v>8124</v>
      </c>
      <c r="C997" s="81" t="s">
        <v>8392</v>
      </c>
    </row>
    <row r="998" spans="1:3" ht="15">
      <c r="A998" s="76" t="s">
        <v>8032</v>
      </c>
      <c r="B998" s="75" t="s">
        <v>593</v>
      </c>
      <c r="C998" s="81" t="s">
        <v>8392</v>
      </c>
    </row>
    <row r="999" spans="1:3" ht="15">
      <c r="A999" s="76" t="s">
        <v>8032</v>
      </c>
      <c r="B999" s="75" t="s">
        <v>782</v>
      </c>
      <c r="C999" s="81" t="s">
        <v>8392</v>
      </c>
    </row>
    <row r="1000" spans="1:3" ht="15">
      <c r="A1000" s="76" t="s">
        <v>8032</v>
      </c>
      <c r="B1000" s="75" t="s">
        <v>911</v>
      </c>
      <c r="C1000" s="81" t="s">
        <v>8392</v>
      </c>
    </row>
    <row r="1001" spans="1:3" ht="15">
      <c r="A1001" s="76" t="s">
        <v>8032</v>
      </c>
      <c r="B1001" s="75" t="s">
        <v>8834</v>
      </c>
      <c r="C1001" s="81" t="s">
        <v>8392</v>
      </c>
    </row>
    <row r="1002" spans="1:3" ht="15">
      <c r="A1002" s="76" t="s">
        <v>8032</v>
      </c>
      <c r="B1002" s="75" t="s">
        <v>8705</v>
      </c>
      <c r="C1002" s="81" t="s">
        <v>8392</v>
      </c>
    </row>
    <row r="1003" spans="1:3" ht="15">
      <c r="A1003" s="76" t="s">
        <v>8032</v>
      </c>
      <c r="B1003" s="75" t="s">
        <v>406</v>
      </c>
      <c r="C1003" s="81" t="s">
        <v>8392</v>
      </c>
    </row>
    <row r="1004" spans="1:3" ht="15">
      <c r="A1004" s="76" t="s">
        <v>8032</v>
      </c>
      <c r="B1004" s="75" t="s">
        <v>8835</v>
      </c>
      <c r="C1004" s="81" t="s">
        <v>8392</v>
      </c>
    </row>
    <row r="1005" spans="1:3" ht="15">
      <c r="A1005" s="76" t="s">
        <v>8032</v>
      </c>
      <c r="B1005" s="75" t="s">
        <v>8836</v>
      </c>
      <c r="C1005" s="81" t="s">
        <v>8392</v>
      </c>
    </row>
    <row r="1006" spans="1:3" ht="15">
      <c r="A1006" s="76" t="s">
        <v>8032</v>
      </c>
      <c r="B1006" s="75" t="s">
        <v>633</v>
      </c>
      <c r="C1006" s="81" t="s">
        <v>8392</v>
      </c>
    </row>
    <row r="1007" spans="1:3" ht="15">
      <c r="A1007" s="76" t="s">
        <v>8032</v>
      </c>
      <c r="B1007" s="75" t="s">
        <v>664</v>
      </c>
      <c r="C1007" s="81" t="s">
        <v>8392</v>
      </c>
    </row>
    <row r="1008" spans="1:3" ht="15">
      <c r="A1008" s="76" t="s">
        <v>8032</v>
      </c>
      <c r="B1008" s="75" t="s">
        <v>8049</v>
      </c>
      <c r="C1008" s="81" t="s">
        <v>8392</v>
      </c>
    </row>
    <row r="1009" spans="1:3" ht="15">
      <c r="A1009" s="76" t="s">
        <v>8032</v>
      </c>
      <c r="B1009" s="75" t="s">
        <v>8711</v>
      </c>
      <c r="C1009" s="81" t="s">
        <v>8392</v>
      </c>
    </row>
    <row r="1010" spans="1:3" ht="15">
      <c r="A1010" s="76" t="s">
        <v>8032</v>
      </c>
      <c r="B1010" s="75" t="s">
        <v>1322</v>
      </c>
      <c r="C1010" s="81" t="s">
        <v>8392</v>
      </c>
    </row>
    <row r="1011" spans="1:3" ht="15">
      <c r="A1011" s="76" t="s">
        <v>266</v>
      </c>
      <c r="B1011" s="75" t="s">
        <v>8837</v>
      </c>
      <c r="C1011" s="81" t="s">
        <v>8367</v>
      </c>
    </row>
    <row r="1012" spans="1:3" ht="15">
      <c r="A1012" s="76" t="s">
        <v>266</v>
      </c>
      <c r="B1012" s="75" t="s">
        <v>8734</v>
      </c>
      <c r="C1012" s="81" t="s">
        <v>8367</v>
      </c>
    </row>
    <row r="1013" spans="1:3" ht="15">
      <c r="A1013" s="76" t="s">
        <v>266</v>
      </c>
      <c r="B1013" s="75" t="s">
        <v>8756</v>
      </c>
      <c r="C1013" s="81" t="s">
        <v>8367</v>
      </c>
    </row>
    <row r="1014" spans="1:3" ht="15">
      <c r="A1014" s="76" t="s">
        <v>266</v>
      </c>
      <c r="B1014" s="75" t="s">
        <v>8745</v>
      </c>
      <c r="C1014" s="81" t="s">
        <v>8367</v>
      </c>
    </row>
    <row r="1015" spans="1:3" ht="15">
      <c r="A1015" s="76" t="s">
        <v>266</v>
      </c>
      <c r="B1015" s="75">
        <v>2021</v>
      </c>
      <c r="C1015" s="81" t="s">
        <v>8367</v>
      </c>
    </row>
    <row r="1016" spans="1:3" ht="15">
      <c r="A1016" s="76" t="s">
        <v>266</v>
      </c>
      <c r="B1016" s="75" t="s">
        <v>8740</v>
      </c>
      <c r="C1016" s="81" t="s">
        <v>8367</v>
      </c>
    </row>
    <row r="1017" spans="1:3" ht="15">
      <c r="A1017" s="76" t="s">
        <v>266</v>
      </c>
      <c r="B1017" s="75" t="s">
        <v>8747</v>
      </c>
      <c r="C1017" s="81" t="s">
        <v>8367</v>
      </c>
    </row>
    <row r="1018" spans="1:3" ht="15">
      <c r="A1018" s="76" t="s">
        <v>266</v>
      </c>
      <c r="B1018" s="75">
        <v>55</v>
      </c>
      <c r="C1018" s="81" t="s">
        <v>8367</v>
      </c>
    </row>
    <row r="1019" spans="1:3" ht="15">
      <c r="A1019" s="76" t="s">
        <v>266</v>
      </c>
      <c r="B1019" s="75" t="s">
        <v>8755</v>
      </c>
      <c r="C1019" s="81" t="s">
        <v>8367</v>
      </c>
    </row>
    <row r="1020" spans="1:3" ht="15">
      <c r="A1020" s="76" t="s">
        <v>266</v>
      </c>
      <c r="B1020" s="75" t="s">
        <v>8754</v>
      </c>
      <c r="C1020" s="81" t="s">
        <v>8367</v>
      </c>
    </row>
    <row r="1021" spans="1:3" ht="15">
      <c r="A1021" s="76" t="s">
        <v>266</v>
      </c>
      <c r="B1021" s="75" t="s">
        <v>8737</v>
      </c>
      <c r="C1021" s="81" t="s">
        <v>8367</v>
      </c>
    </row>
    <row r="1022" spans="1:3" ht="15">
      <c r="A1022" s="76" t="s">
        <v>266</v>
      </c>
      <c r="B1022" s="75" t="s">
        <v>8753</v>
      </c>
      <c r="C1022" s="81" t="s">
        <v>8367</v>
      </c>
    </row>
    <row r="1023" spans="1:3" ht="15">
      <c r="A1023" s="76" t="s">
        <v>266</v>
      </c>
      <c r="B1023" s="75" t="s">
        <v>8049</v>
      </c>
      <c r="C1023" s="81" t="s">
        <v>8367</v>
      </c>
    </row>
    <row r="1024" spans="1:3" ht="15">
      <c r="A1024" s="76" t="s">
        <v>8049</v>
      </c>
      <c r="B1024" s="75" t="s">
        <v>8800</v>
      </c>
      <c r="C1024" s="81" t="s">
        <v>8430</v>
      </c>
    </row>
    <row r="1025" spans="1:3" ht="15">
      <c r="A1025" s="76" t="s">
        <v>8049</v>
      </c>
      <c r="B1025" s="75" t="s">
        <v>1345</v>
      </c>
      <c r="C1025" s="81" t="s">
        <v>8430</v>
      </c>
    </row>
    <row r="1026" spans="1:3" ht="15">
      <c r="A1026" s="76" t="s">
        <v>8049</v>
      </c>
      <c r="B1026" s="75" t="s">
        <v>8123</v>
      </c>
      <c r="C1026" s="81" t="s">
        <v>8430</v>
      </c>
    </row>
    <row r="1027" spans="1:3" ht="15">
      <c r="A1027" s="76" t="s">
        <v>8049</v>
      </c>
      <c r="B1027" s="75" t="s">
        <v>458</v>
      </c>
      <c r="C1027" s="81" t="s">
        <v>8430</v>
      </c>
    </row>
    <row r="1028" spans="1:3" ht="15">
      <c r="A1028" s="76" t="s">
        <v>8049</v>
      </c>
      <c r="B1028" s="75">
        <v>2035</v>
      </c>
      <c r="C1028" s="81" t="s">
        <v>8430</v>
      </c>
    </row>
    <row r="1029" spans="1:3" ht="15">
      <c r="A1029" s="76" t="s">
        <v>8049</v>
      </c>
      <c r="B1029" s="75" t="s">
        <v>1048</v>
      </c>
      <c r="C1029" s="81" t="s">
        <v>8430</v>
      </c>
    </row>
    <row r="1030" spans="1:3" ht="15">
      <c r="A1030" s="76" t="s">
        <v>8049</v>
      </c>
      <c r="B1030" s="75" t="s">
        <v>602</v>
      </c>
      <c r="C1030" s="81" t="s">
        <v>8430</v>
      </c>
    </row>
    <row r="1031" spans="1:3" ht="15">
      <c r="A1031" s="76" t="s">
        <v>8049</v>
      </c>
      <c r="B1031" s="75" t="s">
        <v>8838</v>
      </c>
      <c r="C1031" s="81" t="s">
        <v>8430</v>
      </c>
    </row>
    <row r="1032" spans="1:3" ht="15">
      <c r="A1032" s="76" t="s">
        <v>8049</v>
      </c>
      <c r="B1032" s="75" t="s">
        <v>1406</v>
      </c>
      <c r="C1032" s="81" t="s">
        <v>8430</v>
      </c>
    </row>
    <row r="1033" spans="1:3" ht="15">
      <c r="A1033" s="76" t="s">
        <v>8049</v>
      </c>
      <c r="B1033" s="75" t="s">
        <v>1019</v>
      </c>
      <c r="C1033" s="81" t="s">
        <v>8430</v>
      </c>
    </row>
    <row r="1034" spans="1:3" ht="15">
      <c r="A1034" s="76" t="s">
        <v>8049</v>
      </c>
      <c r="B1034" s="75" t="s">
        <v>8839</v>
      </c>
      <c r="C1034" s="81" t="s">
        <v>8430</v>
      </c>
    </row>
    <row r="1035" spans="1:3" ht="15">
      <c r="A1035" s="76" t="s">
        <v>8049</v>
      </c>
      <c r="B1035" s="75" t="s">
        <v>8734</v>
      </c>
      <c r="C1035" s="81" t="s">
        <v>8430</v>
      </c>
    </row>
    <row r="1036" spans="1:3" ht="15">
      <c r="A1036" s="76" t="s">
        <v>8049</v>
      </c>
      <c r="B1036" s="75" t="s">
        <v>8756</v>
      </c>
      <c r="C1036" s="81" t="s">
        <v>8430</v>
      </c>
    </row>
    <row r="1037" spans="1:3" ht="15">
      <c r="A1037" s="76" t="s">
        <v>8049</v>
      </c>
      <c r="B1037" s="75" t="s">
        <v>8745</v>
      </c>
      <c r="C1037" s="81" t="s">
        <v>8430</v>
      </c>
    </row>
    <row r="1038" spans="1:3" ht="15">
      <c r="A1038" s="76" t="s">
        <v>8049</v>
      </c>
      <c r="B1038" s="75">
        <v>2021</v>
      </c>
      <c r="C1038" s="81" t="s">
        <v>8430</v>
      </c>
    </row>
    <row r="1039" spans="1:3" ht="15">
      <c r="A1039" s="76" t="s">
        <v>8049</v>
      </c>
      <c r="B1039" s="75" t="s">
        <v>8740</v>
      </c>
      <c r="C1039" s="81" t="s">
        <v>8430</v>
      </c>
    </row>
    <row r="1040" spans="1:3" ht="15">
      <c r="A1040" s="76" t="s">
        <v>8049</v>
      </c>
      <c r="B1040" s="75" t="s">
        <v>8747</v>
      </c>
      <c r="C1040" s="81" t="s">
        <v>8430</v>
      </c>
    </row>
    <row r="1041" spans="1:3" ht="15">
      <c r="A1041" s="76" t="s">
        <v>8049</v>
      </c>
      <c r="B1041" s="75">
        <v>55</v>
      </c>
      <c r="C1041" s="81" t="s">
        <v>8430</v>
      </c>
    </row>
    <row r="1042" spans="1:3" ht="15">
      <c r="A1042" s="76" t="s">
        <v>8049</v>
      </c>
      <c r="B1042" s="75" t="s">
        <v>8755</v>
      </c>
      <c r="C1042" s="81" t="s">
        <v>8430</v>
      </c>
    </row>
    <row r="1043" spans="1:3" ht="15">
      <c r="A1043" s="76" t="s">
        <v>8049</v>
      </c>
      <c r="B1043" s="75" t="s">
        <v>8754</v>
      </c>
      <c r="C1043" s="81" t="s">
        <v>8430</v>
      </c>
    </row>
    <row r="1044" spans="1:3" ht="15">
      <c r="A1044" s="76" t="s">
        <v>8049</v>
      </c>
      <c r="B1044" s="75" t="s">
        <v>8737</v>
      </c>
      <c r="C1044" s="81" t="s">
        <v>8430</v>
      </c>
    </row>
    <row r="1045" spans="1:3" ht="15">
      <c r="A1045" s="76" t="s">
        <v>8049</v>
      </c>
      <c r="B1045" s="75" t="s">
        <v>8753</v>
      </c>
      <c r="C1045" s="81" t="s">
        <v>8430</v>
      </c>
    </row>
    <row r="1046" spans="1:3" ht="15">
      <c r="A1046" s="76" t="s">
        <v>8050</v>
      </c>
      <c r="B1046" s="75" t="s">
        <v>8695</v>
      </c>
      <c r="C1046" s="81" t="s">
        <v>8434</v>
      </c>
    </row>
    <row r="1047" spans="1:3" ht="15">
      <c r="A1047" s="76" t="s">
        <v>8050</v>
      </c>
      <c r="B1047" s="75" t="s">
        <v>8694</v>
      </c>
      <c r="C1047" s="81" t="s">
        <v>8434</v>
      </c>
    </row>
    <row r="1048" spans="1:3" ht="15">
      <c r="A1048" s="76" t="s">
        <v>8050</v>
      </c>
      <c r="B1048" s="75" t="s">
        <v>1177</v>
      </c>
      <c r="C1048" s="81" t="s">
        <v>8434</v>
      </c>
    </row>
    <row r="1049" spans="1:3" ht="15">
      <c r="A1049" s="76" t="s">
        <v>8050</v>
      </c>
      <c r="B1049" s="75" t="s">
        <v>799</v>
      </c>
      <c r="C1049" s="81" t="s">
        <v>8434</v>
      </c>
    </row>
    <row r="1050" spans="1:3" ht="15">
      <c r="A1050" s="76" t="s">
        <v>8050</v>
      </c>
      <c r="B1050" s="75" t="s">
        <v>8703</v>
      </c>
      <c r="C1050" s="81" t="s">
        <v>8434</v>
      </c>
    </row>
    <row r="1051" spans="1:3" ht="15">
      <c r="A1051" s="76" t="s">
        <v>8050</v>
      </c>
      <c r="B1051" s="75" t="s">
        <v>8049</v>
      </c>
      <c r="C1051" s="81" t="s">
        <v>8434</v>
      </c>
    </row>
    <row r="1052" spans="1:3" ht="15">
      <c r="A1052" s="76" t="s">
        <v>8050</v>
      </c>
      <c r="B1052" s="75" t="s">
        <v>8704</v>
      </c>
      <c r="C1052" s="81" t="s">
        <v>8434</v>
      </c>
    </row>
    <row r="1053" spans="1:3" ht="15">
      <c r="A1053" s="76" t="s">
        <v>8050</v>
      </c>
      <c r="B1053" s="75" t="s">
        <v>649</v>
      </c>
      <c r="C1053" s="81" t="s">
        <v>8434</v>
      </c>
    </row>
    <row r="1054" spans="1:3" ht="15">
      <c r="A1054" s="76" t="s">
        <v>8050</v>
      </c>
      <c r="B1054" s="75" t="s">
        <v>1051</v>
      </c>
      <c r="C1054" s="81" t="s">
        <v>8434</v>
      </c>
    </row>
    <row r="1055" spans="1:3" ht="15">
      <c r="A1055" s="76" t="s">
        <v>8050</v>
      </c>
      <c r="B1055" s="75" t="s">
        <v>1024</v>
      </c>
      <c r="C1055" s="81" t="s">
        <v>8434</v>
      </c>
    </row>
    <row r="1056" spans="1:3" ht="15">
      <c r="A1056" s="76" t="s">
        <v>8050</v>
      </c>
      <c r="B1056" s="75" t="s">
        <v>458</v>
      </c>
      <c r="C1056" s="81" t="s">
        <v>8434</v>
      </c>
    </row>
    <row r="1057" spans="1:3" ht="15">
      <c r="A1057" s="76" t="s">
        <v>266</v>
      </c>
      <c r="B1057" s="75" t="s">
        <v>1357</v>
      </c>
      <c r="C1057" s="81" t="s">
        <v>8371</v>
      </c>
    </row>
    <row r="1058" spans="1:3" ht="15">
      <c r="A1058" s="76" t="s">
        <v>266</v>
      </c>
      <c r="B1058" s="75" t="s">
        <v>433</v>
      </c>
      <c r="C1058" s="81" t="s">
        <v>8371</v>
      </c>
    </row>
    <row r="1059" spans="1:3" ht="15">
      <c r="A1059" s="76" t="s">
        <v>266</v>
      </c>
      <c r="B1059" s="75" t="s">
        <v>8708</v>
      </c>
      <c r="C1059" s="81" t="s">
        <v>8371</v>
      </c>
    </row>
    <row r="1060" spans="1:3" ht="15">
      <c r="A1060" s="76" t="s">
        <v>266</v>
      </c>
      <c r="B1060" s="75" t="s">
        <v>717</v>
      </c>
      <c r="C1060" s="81" t="s">
        <v>8371</v>
      </c>
    </row>
    <row r="1061" spans="1:3" ht="15">
      <c r="A1061" s="76" t="s">
        <v>266</v>
      </c>
      <c r="B1061" s="75" t="s">
        <v>1500</v>
      </c>
      <c r="C1061" s="81" t="s">
        <v>8371</v>
      </c>
    </row>
    <row r="1062" spans="1:3" ht="15">
      <c r="A1062" s="76" t="s">
        <v>266</v>
      </c>
      <c r="B1062" s="75" t="s">
        <v>480</v>
      </c>
      <c r="C1062" s="81" t="s">
        <v>8371</v>
      </c>
    </row>
    <row r="1063" spans="1:3" ht="15">
      <c r="A1063" s="76" t="s">
        <v>266</v>
      </c>
      <c r="B1063" s="75" t="s">
        <v>1461</v>
      </c>
      <c r="C1063" s="81" t="s">
        <v>8371</v>
      </c>
    </row>
    <row r="1064" spans="1:3" ht="15">
      <c r="A1064" s="76" t="s">
        <v>266</v>
      </c>
      <c r="B1064" s="75" t="s">
        <v>8776</v>
      </c>
      <c r="C1064" s="81" t="s">
        <v>8371</v>
      </c>
    </row>
    <row r="1065" spans="1:3" ht="15">
      <c r="A1065" s="76" t="s">
        <v>266</v>
      </c>
      <c r="B1065" s="75" t="s">
        <v>458</v>
      </c>
      <c r="C1065" s="81" t="s">
        <v>8371</v>
      </c>
    </row>
    <row r="1066" spans="1:3" ht="15">
      <c r="A1066" s="76" t="s">
        <v>266</v>
      </c>
      <c r="B1066" s="75" t="s">
        <v>8123</v>
      </c>
      <c r="C1066" s="81" t="s">
        <v>8371</v>
      </c>
    </row>
    <row r="1067" spans="1:3" ht="15">
      <c r="A1067" s="76" t="s">
        <v>266</v>
      </c>
      <c r="B1067" s="75" t="s">
        <v>976</v>
      </c>
      <c r="C1067" s="81" t="s">
        <v>8371</v>
      </c>
    </row>
    <row r="1068" spans="1:3" ht="15">
      <c r="A1068" s="76" t="s">
        <v>266</v>
      </c>
      <c r="B1068" s="75" t="s">
        <v>8035</v>
      </c>
      <c r="C1068" s="81" t="s">
        <v>8371</v>
      </c>
    </row>
    <row r="1069" spans="1:3" ht="15">
      <c r="A1069" s="76" t="s">
        <v>8043</v>
      </c>
      <c r="B1069" s="75" t="s">
        <v>8715</v>
      </c>
      <c r="C1069" s="81" t="s">
        <v>8418</v>
      </c>
    </row>
    <row r="1070" spans="1:3" ht="15">
      <c r="A1070" s="76" t="s">
        <v>8043</v>
      </c>
      <c r="B1070" s="75" t="s">
        <v>8697</v>
      </c>
      <c r="C1070" s="81" t="s">
        <v>8418</v>
      </c>
    </row>
    <row r="1071" spans="1:3" ht="15">
      <c r="A1071" s="76" t="s">
        <v>8043</v>
      </c>
      <c r="B1071" s="75" t="s">
        <v>8698</v>
      </c>
      <c r="C1071" s="81" t="s">
        <v>8418</v>
      </c>
    </row>
    <row r="1072" spans="1:3" ht="15">
      <c r="A1072" s="76" t="s">
        <v>8043</v>
      </c>
      <c r="B1072" s="75" t="s">
        <v>8696</v>
      </c>
      <c r="C1072" s="81" t="s">
        <v>8418</v>
      </c>
    </row>
    <row r="1073" spans="1:3" ht="15">
      <c r="A1073" s="76" t="s">
        <v>8043</v>
      </c>
      <c r="B1073" s="75" t="s">
        <v>8706</v>
      </c>
      <c r="C1073" s="81" t="s">
        <v>8418</v>
      </c>
    </row>
    <row r="1074" spans="1:3" ht="15">
      <c r="A1074" s="76" t="s">
        <v>8043</v>
      </c>
      <c r="B1074" s="75" t="s">
        <v>887</v>
      </c>
      <c r="C1074" s="81" t="s">
        <v>8418</v>
      </c>
    </row>
    <row r="1075" spans="1:3" ht="15">
      <c r="A1075" s="76" t="s">
        <v>8043</v>
      </c>
      <c r="B1075" s="75" t="s">
        <v>8699</v>
      </c>
      <c r="C1075" s="81" t="s">
        <v>8418</v>
      </c>
    </row>
    <row r="1076" spans="1:3" ht="15">
      <c r="A1076" s="76" t="s">
        <v>8043</v>
      </c>
      <c r="B1076" s="75" t="s">
        <v>698</v>
      </c>
      <c r="C1076" s="81" t="s">
        <v>8418</v>
      </c>
    </row>
    <row r="1077" spans="1:3" ht="15">
      <c r="A1077" s="76" t="s">
        <v>8043</v>
      </c>
      <c r="B1077" s="75" t="s">
        <v>419</v>
      </c>
      <c r="C1077" s="81" t="s">
        <v>8418</v>
      </c>
    </row>
    <row r="1078" spans="1:3" ht="15">
      <c r="A1078" s="76" t="s">
        <v>8043</v>
      </c>
      <c r="B1078" s="75" t="s">
        <v>1051</v>
      </c>
      <c r="C1078" s="81" t="s">
        <v>8418</v>
      </c>
    </row>
    <row r="1079" spans="1:3" ht="15">
      <c r="A1079" s="76" t="s">
        <v>8043</v>
      </c>
      <c r="B1079" s="75" t="s">
        <v>8028</v>
      </c>
      <c r="C1079" s="81" t="s">
        <v>8418</v>
      </c>
    </row>
    <row r="1080" spans="1:3" ht="15">
      <c r="A1080" s="76" t="s">
        <v>8043</v>
      </c>
      <c r="B1080" s="75" t="s">
        <v>1177</v>
      </c>
      <c r="C1080" s="81" t="s">
        <v>8419</v>
      </c>
    </row>
    <row r="1081" spans="1:3" ht="15">
      <c r="A1081" s="76" t="s">
        <v>8043</v>
      </c>
      <c r="B1081" s="75" t="s">
        <v>799</v>
      </c>
      <c r="C1081" s="81" t="s">
        <v>8419</v>
      </c>
    </row>
    <row r="1082" spans="1:3" ht="15">
      <c r="A1082" s="76" t="s">
        <v>8043</v>
      </c>
      <c r="B1082" s="75" t="s">
        <v>8703</v>
      </c>
      <c r="C1082" s="81" t="s">
        <v>8419</v>
      </c>
    </row>
    <row r="1083" spans="1:3" ht="15">
      <c r="A1083" s="76" t="s">
        <v>8043</v>
      </c>
      <c r="B1083" s="75" t="s">
        <v>8049</v>
      </c>
      <c r="C1083" s="81" t="s">
        <v>8419</v>
      </c>
    </row>
    <row r="1084" spans="1:3" ht="15">
      <c r="A1084" s="76" t="s">
        <v>8043</v>
      </c>
      <c r="B1084" s="75" t="s">
        <v>8704</v>
      </c>
      <c r="C1084" s="81" t="s">
        <v>8419</v>
      </c>
    </row>
    <row r="1085" spans="1:3" ht="15">
      <c r="A1085" s="76" t="s">
        <v>8043</v>
      </c>
      <c r="B1085" s="75" t="s">
        <v>649</v>
      </c>
      <c r="C1085" s="81" t="s">
        <v>8419</v>
      </c>
    </row>
    <row r="1086" spans="1:3" ht="15">
      <c r="A1086" s="76" t="s">
        <v>8043</v>
      </c>
      <c r="B1086" s="75" t="s">
        <v>1051</v>
      </c>
      <c r="C1086" s="81" t="s">
        <v>8419</v>
      </c>
    </row>
    <row r="1087" spans="1:3" ht="15">
      <c r="A1087" s="76" t="s">
        <v>8043</v>
      </c>
      <c r="B1087" s="75" t="s">
        <v>1024</v>
      </c>
      <c r="C1087" s="81" t="s">
        <v>8419</v>
      </c>
    </row>
    <row r="1088" spans="1:3" ht="15">
      <c r="A1088" s="76" t="s">
        <v>8043</v>
      </c>
      <c r="B1088" s="75" t="s">
        <v>458</v>
      </c>
      <c r="C1088" s="81" t="s">
        <v>8419</v>
      </c>
    </row>
    <row r="1089" spans="1:3" ht="15">
      <c r="A1089" s="76" t="s">
        <v>8043</v>
      </c>
      <c r="B1089" s="75" t="s">
        <v>8048</v>
      </c>
      <c r="C1089" s="81" t="s">
        <v>8419</v>
      </c>
    </row>
    <row r="1090" spans="1:3" ht="15">
      <c r="A1090" s="76" t="s">
        <v>8008</v>
      </c>
      <c r="B1090" s="75" t="s">
        <v>8695</v>
      </c>
      <c r="C1090" s="81" t="s">
        <v>8357</v>
      </c>
    </row>
    <row r="1091" spans="1:3" ht="15">
      <c r="A1091" s="76" t="s">
        <v>8008</v>
      </c>
      <c r="B1091" s="75" t="s">
        <v>8694</v>
      </c>
      <c r="C1091" s="81" t="s">
        <v>8357</v>
      </c>
    </row>
    <row r="1092" spans="1:3" ht="15">
      <c r="A1092" s="76" t="s">
        <v>8008</v>
      </c>
      <c r="B1092" s="75" t="s">
        <v>900</v>
      </c>
      <c r="C1092" s="81" t="s">
        <v>8357</v>
      </c>
    </row>
    <row r="1093" spans="1:3" ht="15">
      <c r="A1093" s="76" t="s">
        <v>8008</v>
      </c>
      <c r="B1093" s="75" t="s">
        <v>985</v>
      </c>
      <c r="C1093" s="81" t="s">
        <v>8357</v>
      </c>
    </row>
    <row r="1094" spans="1:3" ht="15">
      <c r="A1094" s="76" t="s">
        <v>8008</v>
      </c>
      <c r="B1094" s="75" t="s">
        <v>8730</v>
      </c>
      <c r="C1094" s="81" t="s">
        <v>8357</v>
      </c>
    </row>
    <row r="1095" spans="1:3" ht="15">
      <c r="A1095" s="76" t="s">
        <v>8008</v>
      </c>
      <c r="B1095" s="75" t="s">
        <v>8697</v>
      </c>
      <c r="C1095" s="81" t="s">
        <v>8357</v>
      </c>
    </row>
    <row r="1096" spans="1:3" ht="15">
      <c r="A1096" s="76" t="s">
        <v>8008</v>
      </c>
      <c r="B1096" s="75" t="s">
        <v>8739</v>
      </c>
      <c r="C1096" s="81" t="s">
        <v>8357</v>
      </c>
    </row>
    <row r="1097" spans="1:3" ht="15">
      <c r="A1097" s="76" t="s">
        <v>8008</v>
      </c>
      <c r="B1097" s="75" t="s">
        <v>8732</v>
      </c>
      <c r="C1097" s="81" t="s">
        <v>8357</v>
      </c>
    </row>
    <row r="1098" spans="1:3" ht="15">
      <c r="A1098" s="76" t="s">
        <v>8008</v>
      </c>
      <c r="B1098" s="75" t="s">
        <v>8733</v>
      </c>
      <c r="C1098" s="81" t="s">
        <v>8357</v>
      </c>
    </row>
    <row r="1099" spans="1:3" ht="15">
      <c r="A1099" s="76" t="s">
        <v>8008</v>
      </c>
      <c r="B1099" s="75" t="s">
        <v>1379</v>
      </c>
      <c r="C1099" s="81" t="s">
        <v>8357</v>
      </c>
    </row>
    <row r="1100" spans="1:3" ht="15">
      <c r="A1100" s="76" t="s">
        <v>8008</v>
      </c>
      <c r="B1100" s="75" t="s">
        <v>8750</v>
      </c>
      <c r="C1100" s="81" t="s">
        <v>8357</v>
      </c>
    </row>
    <row r="1101" spans="1:3" ht="15">
      <c r="A1101" s="76" t="s">
        <v>8008</v>
      </c>
      <c r="B1101" s="75" t="s">
        <v>8718</v>
      </c>
      <c r="C1101" s="81" t="s">
        <v>8357</v>
      </c>
    </row>
    <row r="1102" spans="1:3" ht="15">
      <c r="A1102" s="76" t="s">
        <v>8008</v>
      </c>
      <c r="B1102" s="75" t="s">
        <v>8049</v>
      </c>
      <c r="C1102" s="81" t="s">
        <v>8357</v>
      </c>
    </row>
    <row r="1103" spans="1:3" ht="15">
      <c r="A1103" s="76" t="s">
        <v>8008</v>
      </c>
      <c r="B1103" s="75" t="s">
        <v>651</v>
      </c>
      <c r="C1103" s="81" t="s">
        <v>8357</v>
      </c>
    </row>
    <row r="1104" spans="1:3" ht="15">
      <c r="A1104" s="76" t="s">
        <v>8008</v>
      </c>
      <c r="B1104" s="75">
        <v>27</v>
      </c>
      <c r="C1104" s="81" t="s">
        <v>8357</v>
      </c>
    </row>
    <row r="1105" spans="1:3" ht="15">
      <c r="A1105" s="76" t="s">
        <v>8008</v>
      </c>
      <c r="B1105" s="75" t="s">
        <v>8840</v>
      </c>
      <c r="C1105" s="81" t="s">
        <v>8357</v>
      </c>
    </row>
    <row r="1106" spans="1:3" ht="15">
      <c r="A1106" s="76" t="s">
        <v>8027</v>
      </c>
      <c r="B1106" s="75" t="s">
        <v>8715</v>
      </c>
      <c r="C1106" s="81" t="s">
        <v>8385</v>
      </c>
    </row>
    <row r="1107" spans="1:3" ht="15">
      <c r="A1107" s="76" t="s">
        <v>8027</v>
      </c>
      <c r="B1107" s="75" t="s">
        <v>8697</v>
      </c>
      <c r="C1107" s="81" t="s">
        <v>8385</v>
      </c>
    </row>
    <row r="1108" spans="1:3" ht="15">
      <c r="A1108" s="76" t="s">
        <v>8027</v>
      </c>
      <c r="B1108" s="75" t="s">
        <v>8698</v>
      </c>
      <c r="C1108" s="81" t="s">
        <v>8385</v>
      </c>
    </row>
    <row r="1109" spans="1:3" ht="15">
      <c r="A1109" s="76" t="s">
        <v>8027</v>
      </c>
      <c r="B1109" s="75" t="s">
        <v>8696</v>
      </c>
      <c r="C1109" s="81" t="s">
        <v>8385</v>
      </c>
    </row>
    <row r="1110" spans="1:3" ht="15">
      <c r="A1110" s="76" t="s">
        <v>8027</v>
      </c>
      <c r="B1110" s="75" t="s">
        <v>8706</v>
      </c>
      <c r="C1110" s="81" t="s">
        <v>8385</v>
      </c>
    </row>
    <row r="1111" spans="1:3" ht="15">
      <c r="A1111" s="76" t="s">
        <v>8027</v>
      </c>
      <c r="B1111" s="75" t="s">
        <v>887</v>
      </c>
      <c r="C1111" s="81" t="s">
        <v>8385</v>
      </c>
    </row>
    <row r="1112" spans="1:3" ht="15">
      <c r="A1112" s="76" t="s">
        <v>8027</v>
      </c>
      <c r="B1112" s="75" t="s">
        <v>8699</v>
      </c>
      <c r="C1112" s="81" t="s">
        <v>8385</v>
      </c>
    </row>
    <row r="1113" spans="1:3" ht="15">
      <c r="A1113" s="76" t="s">
        <v>8027</v>
      </c>
      <c r="B1113" s="75" t="s">
        <v>698</v>
      </c>
      <c r="C1113" s="81" t="s">
        <v>8385</v>
      </c>
    </row>
    <row r="1114" spans="1:3" ht="15">
      <c r="A1114" s="76" t="s">
        <v>8027</v>
      </c>
      <c r="B1114" s="75" t="s">
        <v>419</v>
      </c>
      <c r="C1114" s="81" t="s">
        <v>8385</v>
      </c>
    </row>
    <row r="1115" spans="1:3" ht="15">
      <c r="A1115" s="76" t="s">
        <v>8027</v>
      </c>
      <c r="B1115" s="75" t="s">
        <v>1051</v>
      </c>
      <c r="C1115" s="81" t="s">
        <v>8385</v>
      </c>
    </row>
    <row r="1116" spans="1:3" ht="15">
      <c r="A1116" s="76" t="s">
        <v>8027</v>
      </c>
      <c r="B1116" s="75" t="s">
        <v>8028</v>
      </c>
      <c r="C1116" s="81" t="s">
        <v>8385</v>
      </c>
    </row>
    <row r="1117" spans="1:3" ht="15">
      <c r="A1117" s="76" t="s">
        <v>8009</v>
      </c>
      <c r="B1117" s="75" t="s">
        <v>1177</v>
      </c>
      <c r="C1117" s="81" t="s">
        <v>8358</v>
      </c>
    </row>
    <row r="1118" spans="1:3" ht="15">
      <c r="A1118" s="76" t="s">
        <v>8009</v>
      </c>
      <c r="B1118" s="75" t="s">
        <v>799</v>
      </c>
      <c r="C1118" s="81" t="s">
        <v>8358</v>
      </c>
    </row>
    <row r="1119" spans="1:3" ht="15">
      <c r="A1119" s="76" t="s">
        <v>8009</v>
      </c>
      <c r="B1119" s="75" t="s">
        <v>8703</v>
      </c>
      <c r="C1119" s="81" t="s">
        <v>8358</v>
      </c>
    </row>
    <row r="1120" spans="1:3" ht="15">
      <c r="A1120" s="76" t="s">
        <v>8009</v>
      </c>
      <c r="B1120" s="75" t="s">
        <v>8049</v>
      </c>
      <c r="C1120" s="81" t="s">
        <v>8358</v>
      </c>
    </row>
    <row r="1121" spans="1:3" ht="15">
      <c r="A1121" s="76" t="s">
        <v>8009</v>
      </c>
      <c r="B1121" s="75" t="s">
        <v>8704</v>
      </c>
      <c r="C1121" s="81" t="s">
        <v>8358</v>
      </c>
    </row>
    <row r="1122" spans="1:3" ht="15">
      <c r="A1122" s="76" t="s">
        <v>8009</v>
      </c>
      <c r="B1122" s="75" t="s">
        <v>649</v>
      </c>
      <c r="C1122" s="81" t="s">
        <v>8358</v>
      </c>
    </row>
    <row r="1123" spans="1:3" ht="15">
      <c r="A1123" s="76" t="s">
        <v>8009</v>
      </c>
      <c r="B1123" s="75" t="s">
        <v>1051</v>
      </c>
      <c r="C1123" s="81" t="s">
        <v>8358</v>
      </c>
    </row>
    <row r="1124" spans="1:3" ht="15">
      <c r="A1124" s="76" t="s">
        <v>8009</v>
      </c>
      <c r="B1124" s="75" t="s">
        <v>1024</v>
      </c>
      <c r="C1124" s="81" t="s">
        <v>8358</v>
      </c>
    </row>
    <row r="1125" spans="1:3" ht="15">
      <c r="A1125" s="76" t="s">
        <v>8009</v>
      </c>
      <c r="B1125" s="75" t="s">
        <v>458</v>
      </c>
      <c r="C1125" s="81" t="s">
        <v>8358</v>
      </c>
    </row>
    <row r="1126" spans="1:3" ht="15">
      <c r="A1126" s="76" t="s">
        <v>8009</v>
      </c>
      <c r="B1126" s="75" t="s">
        <v>8045</v>
      </c>
      <c r="C1126" s="81" t="s">
        <v>8358</v>
      </c>
    </row>
    <row r="1127" spans="1:3" ht="15">
      <c r="A1127" s="76" t="s">
        <v>8010</v>
      </c>
      <c r="B1127" s="75" t="s">
        <v>1177</v>
      </c>
      <c r="C1127" s="81" t="s">
        <v>8359</v>
      </c>
    </row>
    <row r="1128" spans="1:3" ht="15">
      <c r="A1128" s="76" t="s">
        <v>8010</v>
      </c>
      <c r="B1128" s="75" t="s">
        <v>799</v>
      </c>
      <c r="C1128" s="81" t="s">
        <v>8359</v>
      </c>
    </row>
    <row r="1129" spans="1:3" ht="15">
      <c r="A1129" s="76" t="s">
        <v>8010</v>
      </c>
      <c r="B1129" s="75" t="s">
        <v>8703</v>
      </c>
      <c r="C1129" s="81" t="s">
        <v>8359</v>
      </c>
    </row>
    <row r="1130" spans="1:3" ht="15">
      <c r="A1130" s="76" t="s">
        <v>8010</v>
      </c>
      <c r="B1130" s="75" t="s">
        <v>8049</v>
      </c>
      <c r="C1130" s="81" t="s">
        <v>8359</v>
      </c>
    </row>
    <row r="1131" spans="1:3" ht="15">
      <c r="A1131" s="76" t="s">
        <v>8010</v>
      </c>
      <c r="B1131" s="75" t="s">
        <v>8704</v>
      </c>
      <c r="C1131" s="81" t="s">
        <v>8359</v>
      </c>
    </row>
    <row r="1132" spans="1:3" ht="15">
      <c r="A1132" s="76" t="s">
        <v>8010</v>
      </c>
      <c r="B1132" s="75" t="s">
        <v>649</v>
      </c>
      <c r="C1132" s="81" t="s">
        <v>8359</v>
      </c>
    </row>
    <row r="1133" spans="1:3" ht="15">
      <c r="A1133" s="76" t="s">
        <v>8010</v>
      </c>
      <c r="B1133" s="75" t="s">
        <v>1051</v>
      </c>
      <c r="C1133" s="81" t="s">
        <v>8359</v>
      </c>
    </row>
    <row r="1134" spans="1:3" ht="15">
      <c r="A1134" s="76" t="s">
        <v>8010</v>
      </c>
      <c r="B1134" s="75" t="s">
        <v>1024</v>
      </c>
      <c r="C1134" s="81" t="s">
        <v>8359</v>
      </c>
    </row>
    <row r="1135" spans="1:3" ht="15">
      <c r="A1135" s="76" t="s">
        <v>8010</v>
      </c>
      <c r="B1135" s="75" t="s">
        <v>458</v>
      </c>
      <c r="C1135" s="81" t="s">
        <v>8359</v>
      </c>
    </row>
    <row r="1136" spans="1:3" ht="15">
      <c r="A1136" s="76" t="s">
        <v>8010</v>
      </c>
      <c r="B1136" s="75" t="s">
        <v>8042</v>
      </c>
      <c r="C1136" s="81" t="s">
        <v>8359</v>
      </c>
    </row>
    <row r="1137" spans="1:3" ht="15">
      <c r="A1137" s="76" t="s">
        <v>8023</v>
      </c>
      <c r="B1137" s="75" t="s">
        <v>414</v>
      </c>
      <c r="C1137" s="81" t="s">
        <v>8380</v>
      </c>
    </row>
    <row r="1138" spans="1:3" ht="15">
      <c r="A1138" s="76" t="s">
        <v>8023</v>
      </c>
      <c r="B1138" s="75" t="s">
        <v>620</v>
      </c>
      <c r="C1138" s="81" t="s">
        <v>8380</v>
      </c>
    </row>
    <row r="1139" spans="1:3" ht="15">
      <c r="A1139" s="76" t="s">
        <v>8023</v>
      </c>
      <c r="B1139" s="75" t="s">
        <v>1110</v>
      </c>
      <c r="C1139" s="81" t="s">
        <v>8380</v>
      </c>
    </row>
    <row r="1140" spans="1:3" ht="15">
      <c r="A1140" s="76" t="s">
        <v>8023</v>
      </c>
      <c r="B1140" s="75" t="s">
        <v>392</v>
      </c>
      <c r="C1140" s="81" t="s">
        <v>8380</v>
      </c>
    </row>
    <row r="1141" spans="1:3" ht="15">
      <c r="A1141" s="76" t="s">
        <v>8023</v>
      </c>
      <c r="B1141" s="75" t="s">
        <v>1136</v>
      </c>
      <c r="C1141" s="81" t="s">
        <v>8380</v>
      </c>
    </row>
    <row r="1142" spans="1:3" ht="15">
      <c r="A1142" s="76" t="s">
        <v>8023</v>
      </c>
      <c r="B1142" s="75" t="s">
        <v>8049</v>
      </c>
      <c r="C1142" s="81" t="s">
        <v>8380</v>
      </c>
    </row>
    <row r="1143" spans="1:3" ht="15">
      <c r="A1143" s="76" t="s">
        <v>8023</v>
      </c>
      <c r="B1143" s="75" t="s">
        <v>1283</v>
      </c>
      <c r="C1143" s="81" t="s">
        <v>8380</v>
      </c>
    </row>
    <row r="1144" spans="1:3" ht="15">
      <c r="A1144" s="76" t="s">
        <v>8023</v>
      </c>
      <c r="B1144" s="75" t="s">
        <v>8752</v>
      </c>
      <c r="C1144" s="81" t="s">
        <v>8380</v>
      </c>
    </row>
    <row r="1145" spans="1:3" ht="15">
      <c r="A1145" s="76" t="s">
        <v>8023</v>
      </c>
      <c r="B1145" s="75" t="s">
        <v>432</v>
      </c>
      <c r="C1145" s="81" t="s">
        <v>8380</v>
      </c>
    </row>
    <row r="1146" spans="1:3" ht="15">
      <c r="A1146" s="76" t="s">
        <v>8023</v>
      </c>
      <c r="B1146" s="75" t="s">
        <v>426</v>
      </c>
      <c r="C1146" s="81" t="s">
        <v>8380</v>
      </c>
    </row>
    <row r="1147" spans="1:3" ht="15">
      <c r="A1147" s="76" t="s">
        <v>8023</v>
      </c>
      <c r="B1147" s="75" t="s">
        <v>8022</v>
      </c>
      <c r="C1147" s="81" t="s">
        <v>8380</v>
      </c>
    </row>
    <row r="1148" spans="1:3" ht="15">
      <c r="A1148" s="76" t="s">
        <v>8024</v>
      </c>
      <c r="B1148" s="75" t="s">
        <v>8695</v>
      </c>
      <c r="C1148" s="81" t="s">
        <v>8381</v>
      </c>
    </row>
    <row r="1149" spans="1:3" ht="15">
      <c r="A1149" s="76" t="s">
        <v>8024</v>
      </c>
      <c r="B1149" s="75" t="s">
        <v>8694</v>
      </c>
      <c r="C1149" s="81" t="s">
        <v>8381</v>
      </c>
    </row>
    <row r="1150" spans="1:3" ht="15">
      <c r="A1150" s="76" t="s">
        <v>8024</v>
      </c>
      <c r="B1150" s="75" t="s">
        <v>8049</v>
      </c>
      <c r="C1150" s="81" t="s">
        <v>8381</v>
      </c>
    </row>
    <row r="1151" spans="1:3" ht="15">
      <c r="A1151" s="76" t="s">
        <v>8024</v>
      </c>
      <c r="B1151" s="75" t="s">
        <v>8697</v>
      </c>
      <c r="C1151" s="81" t="s">
        <v>8381</v>
      </c>
    </row>
    <row r="1152" spans="1:3" ht="15">
      <c r="A1152" s="76" t="s">
        <v>8024</v>
      </c>
      <c r="B1152" s="75" t="s">
        <v>8698</v>
      </c>
      <c r="C1152" s="81" t="s">
        <v>8381</v>
      </c>
    </row>
    <row r="1153" spans="1:3" ht="15">
      <c r="A1153" s="76" t="s">
        <v>8024</v>
      </c>
      <c r="B1153" s="75" t="s">
        <v>8696</v>
      </c>
      <c r="C1153" s="81" t="s">
        <v>8381</v>
      </c>
    </row>
    <row r="1154" spans="1:3" ht="15">
      <c r="A1154" s="76" t="s">
        <v>8024</v>
      </c>
      <c r="B1154" s="75" t="s">
        <v>8706</v>
      </c>
      <c r="C1154" s="81" t="s">
        <v>8381</v>
      </c>
    </row>
    <row r="1155" spans="1:3" ht="15">
      <c r="A1155" s="76" t="s">
        <v>8024</v>
      </c>
      <c r="B1155" s="75" t="s">
        <v>887</v>
      </c>
      <c r="C1155" s="81" t="s">
        <v>8381</v>
      </c>
    </row>
    <row r="1156" spans="1:3" ht="15">
      <c r="A1156" s="76" t="s">
        <v>8024</v>
      </c>
      <c r="B1156" s="75" t="s">
        <v>8699</v>
      </c>
      <c r="C1156" s="81" t="s">
        <v>8381</v>
      </c>
    </row>
    <row r="1157" spans="1:3" ht="15">
      <c r="A1157" s="76" t="s">
        <v>8024</v>
      </c>
      <c r="B1157" s="75" t="s">
        <v>698</v>
      </c>
      <c r="C1157" s="81" t="s">
        <v>8381</v>
      </c>
    </row>
    <row r="1158" spans="1:3" ht="15">
      <c r="A1158" s="76" t="s">
        <v>8024</v>
      </c>
      <c r="B1158" s="75" t="s">
        <v>419</v>
      </c>
      <c r="C1158" s="81" t="s">
        <v>8381</v>
      </c>
    </row>
    <row r="1159" spans="1:3" ht="15">
      <c r="A1159" s="76" t="s">
        <v>8024</v>
      </c>
      <c r="B1159" s="75" t="s">
        <v>1051</v>
      </c>
      <c r="C1159" s="81" t="s">
        <v>8381</v>
      </c>
    </row>
    <row r="1160" spans="1:3" ht="15">
      <c r="A1160" s="76" t="s">
        <v>8048</v>
      </c>
      <c r="B1160" s="75" t="s">
        <v>8695</v>
      </c>
      <c r="C1160" s="81" t="s">
        <v>8426</v>
      </c>
    </row>
    <row r="1161" spans="1:3" ht="15">
      <c r="A1161" s="76" t="s">
        <v>8048</v>
      </c>
      <c r="B1161" s="75" t="s">
        <v>8694</v>
      </c>
      <c r="C1161" s="81" t="s">
        <v>8426</v>
      </c>
    </row>
    <row r="1162" spans="1:3" ht="15">
      <c r="A1162" s="76" t="s">
        <v>8048</v>
      </c>
      <c r="B1162" s="75" t="s">
        <v>1177</v>
      </c>
      <c r="C1162" s="81" t="s">
        <v>8426</v>
      </c>
    </row>
    <row r="1163" spans="1:3" ht="15">
      <c r="A1163" s="76" t="s">
        <v>8048</v>
      </c>
      <c r="B1163" s="75" t="s">
        <v>799</v>
      </c>
      <c r="C1163" s="81" t="s">
        <v>8426</v>
      </c>
    </row>
    <row r="1164" spans="1:3" ht="15">
      <c r="A1164" s="76" t="s">
        <v>8048</v>
      </c>
      <c r="B1164" s="75" t="s">
        <v>8703</v>
      </c>
      <c r="C1164" s="81" t="s">
        <v>8426</v>
      </c>
    </row>
    <row r="1165" spans="1:3" ht="15">
      <c r="A1165" s="76" t="s">
        <v>8048</v>
      </c>
      <c r="B1165" s="75" t="s">
        <v>8049</v>
      </c>
      <c r="C1165" s="81" t="s">
        <v>8426</v>
      </c>
    </row>
    <row r="1166" spans="1:3" ht="15">
      <c r="A1166" s="76" t="s">
        <v>8048</v>
      </c>
      <c r="B1166" s="75" t="s">
        <v>8704</v>
      </c>
      <c r="C1166" s="81" t="s">
        <v>8426</v>
      </c>
    </row>
    <row r="1167" spans="1:3" ht="15">
      <c r="A1167" s="76" t="s">
        <v>8048</v>
      </c>
      <c r="B1167" s="75" t="s">
        <v>649</v>
      </c>
      <c r="C1167" s="81" t="s">
        <v>8426</v>
      </c>
    </row>
    <row r="1168" spans="1:3" ht="15">
      <c r="A1168" s="76" t="s">
        <v>8048</v>
      </c>
      <c r="B1168" s="75" t="s">
        <v>1051</v>
      </c>
      <c r="C1168" s="81" t="s">
        <v>8426</v>
      </c>
    </row>
    <row r="1169" spans="1:3" ht="15">
      <c r="A1169" s="76" t="s">
        <v>8048</v>
      </c>
      <c r="B1169" s="75" t="s">
        <v>1024</v>
      </c>
      <c r="C1169" s="81" t="s">
        <v>8426</v>
      </c>
    </row>
    <row r="1170" spans="1:3" ht="15">
      <c r="A1170" s="76" t="s">
        <v>8048</v>
      </c>
      <c r="B1170" s="75" t="s">
        <v>458</v>
      </c>
      <c r="C1170" s="81" t="s">
        <v>8426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5D9FF-A413-4F2E-8512-D26AF1378CC6}">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381</v>
      </c>
      <c r="B1" s="7" t="s">
        <v>7835</v>
      </c>
    </row>
    <row r="2" spans="1:2" ht="15">
      <c r="A2" s="75">
        <v>0</v>
      </c>
      <c r="B2" s="75" t="s">
        <v>7836</v>
      </c>
    </row>
    <row r="3" spans="1:2" ht="15">
      <c r="A3" s="76">
        <v>1</v>
      </c>
      <c r="B3" s="75" t="s">
        <v>7836</v>
      </c>
    </row>
    <row r="4" spans="1:2" ht="15">
      <c r="A4" s="76">
        <v>2</v>
      </c>
      <c r="B4" s="75" t="s">
        <v>7836</v>
      </c>
    </row>
    <row r="5" spans="1:2" ht="15">
      <c r="A5" s="76">
        <v>3</v>
      </c>
      <c r="B5" s="75" t="s">
        <v>7836</v>
      </c>
    </row>
    <row r="6" spans="1:2" ht="15">
      <c r="A6" s="76">
        <v>4</v>
      </c>
      <c r="B6" s="75" t="s">
        <v>7836</v>
      </c>
    </row>
    <row r="7" spans="1:2" ht="15">
      <c r="A7" s="76">
        <v>5</v>
      </c>
      <c r="B7" s="75" t="s">
        <v>7836</v>
      </c>
    </row>
    <row r="8" spans="1:2" ht="15">
      <c r="A8" s="76">
        <v>6</v>
      </c>
      <c r="B8" s="75" t="s">
        <v>7836</v>
      </c>
    </row>
    <row r="9" spans="1:2" ht="15">
      <c r="A9" s="76">
        <v>7</v>
      </c>
      <c r="B9" s="75" t="s">
        <v>7836</v>
      </c>
    </row>
    <row r="10" spans="1:2" ht="15">
      <c r="A10" s="76">
        <v>8</v>
      </c>
      <c r="B10" s="75" t="s">
        <v>7836</v>
      </c>
    </row>
    <row r="11" spans="1:2" ht="15">
      <c r="A11" s="76">
        <v>9</v>
      </c>
      <c r="B11" s="75" t="s">
        <v>7836</v>
      </c>
    </row>
    <row r="12" spans="1:2" ht="15">
      <c r="A12" s="76" t="s">
        <v>1530</v>
      </c>
      <c r="B12" s="75" t="s">
        <v>7836</v>
      </c>
    </row>
    <row r="13" spans="1:2" ht="15">
      <c r="A13" s="76" t="s">
        <v>1531</v>
      </c>
      <c r="B13" s="75" t="s">
        <v>7836</v>
      </c>
    </row>
    <row r="14" spans="1:2" ht="15">
      <c r="A14" s="76" t="s">
        <v>1532</v>
      </c>
      <c r="B14" s="75" t="s">
        <v>7836</v>
      </c>
    </row>
    <row r="15" spans="1:2" ht="15">
      <c r="A15" s="76" t="s">
        <v>1533</v>
      </c>
      <c r="B15" s="75" t="s">
        <v>7836</v>
      </c>
    </row>
    <row r="16" spans="1:2" ht="15">
      <c r="A16" s="76" t="s">
        <v>1534</v>
      </c>
      <c r="B16" s="75" t="s">
        <v>7836</v>
      </c>
    </row>
    <row r="17" spans="1:2" ht="15">
      <c r="A17" s="76" t="s">
        <v>1535</v>
      </c>
      <c r="B17" s="75" t="s">
        <v>7836</v>
      </c>
    </row>
    <row r="18" spans="1:2" ht="15">
      <c r="A18" s="76" t="s">
        <v>1536</v>
      </c>
      <c r="B18" s="75" t="s">
        <v>7836</v>
      </c>
    </row>
    <row r="19" spans="1:2" ht="15">
      <c r="A19" s="76" t="s">
        <v>1537</v>
      </c>
      <c r="B19" s="75" t="s">
        <v>7836</v>
      </c>
    </row>
    <row r="20" spans="1:2" ht="15">
      <c r="A20" s="76" t="s">
        <v>1538</v>
      </c>
      <c r="B20" s="75" t="s">
        <v>7836</v>
      </c>
    </row>
    <row r="21" spans="1:2" ht="15">
      <c r="A21" s="76" t="s">
        <v>1175</v>
      </c>
      <c r="B21" s="75" t="s">
        <v>7836</v>
      </c>
    </row>
    <row r="22" spans="1:2" ht="15">
      <c r="A22" s="76" t="s">
        <v>1539</v>
      </c>
      <c r="B22" s="75" t="s">
        <v>7836</v>
      </c>
    </row>
    <row r="23" spans="1:2" ht="15">
      <c r="A23" s="76" t="s">
        <v>1540</v>
      </c>
      <c r="B23" s="75" t="s">
        <v>7836</v>
      </c>
    </row>
    <row r="24" spans="1:2" ht="15">
      <c r="A24" s="76" t="s">
        <v>1541</v>
      </c>
      <c r="B24" s="75" t="s">
        <v>7836</v>
      </c>
    </row>
    <row r="25" spans="1:2" ht="15">
      <c r="A25" s="76" t="s">
        <v>1542</v>
      </c>
      <c r="B25" s="75" t="s">
        <v>7836</v>
      </c>
    </row>
    <row r="26" spans="1:2" ht="15">
      <c r="A26" s="76" t="s">
        <v>1543</v>
      </c>
      <c r="B26" s="75" t="s">
        <v>7836</v>
      </c>
    </row>
    <row r="27" spans="1:2" ht="15">
      <c r="A27" s="76" t="s">
        <v>1544</v>
      </c>
      <c r="B27" s="75" t="s">
        <v>7836</v>
      </c>
    </row>
    <row r="28" spans="1:2" ht="15">
      <c r="A28" s="76" t="s">
        <v>1545</v>
      </c>
      <c r="B28" s="75" t="s">
        <v>7836</v>
      </c>
    </row>
    <row r="29" spans="1:2" ht="15">
      <c r="A29" s="76" t="s">
        <v>1546</v>
      </c>
      <c r="B29" s="75" t="s">
        <v>7836</v>
      </c>
    </row>
    <row r="30" spans="1:2" ht="15">
      <c r="A30" s="76" t="s">
        <v>1547</v>
      </c>
      <c r="B30" s="75" t="s">
        <v>7836</v>
      </c>
    </row>
    <row r="31" spans="1:2" ht="15">
      <c r="A31" s="76" t="s">
        <v>1548</v>
      </c>
      <c r="B31" s="75" t="s">
        <v>7836</v>
      </c>
    </row>
    <row r="32" spans="1:2" ht="15">
      <c r="A32" s="76" t="s">
        <v>1549</v>
      </c>
      <c r="B32" s="75" t="s">
        <v>7836</v>
      </c>
    </row>
    <row r="33" spans="1:2" ht="15">
      <c r="A33" s="76" t="s">
        <v>1550</v>
      </c>
      <c r="B33" s="75" t="s">
        <v>7836</v>
      </c>
    </row>
    <row r="34" spans="1:2" ht="15">
      <c r="A34" s="76" t="s">
        <v>1551</v>
      </c>
      <c r="B34" s="75" t="s">
        <v>7836</v>
      </c>
    </row>
    <row r="35" spans="1:2" ht="15">
      <c r="A35" s="76" t="s">
        <v>1552</v>
      </c>
      <c r="B35" s="75" t="s">
        <v>7836</v>
      </c>
    </row>
    <row r="36" spans="1:2" ht="15">
      <c r="A36" s="76" t="s">
        <v>1553</v>
      </c>
      <c r="B36" s="75" t="s">
        <v>7836</v>
      </c>
    </row>
    <row r="37" spans="1:2" ht="15">
      <c r="A37" s="76" t="s">
        <v>1554</v>
      </c>
      <c r="B37" s="75" t="s">
        <v>7836</v>
      </c>
    </row>
    <row r="38" spans="1:2" ht="15">
      <c r="A38" s="76" t="s">
        <v>1555</v>
      </c>
      <c r="B38" s="75" t="s">
        <v>7836</v>
      </c>
    </row>
    <row r="39" spans="1:2" ht="15">
      <c r="A39" s="76" t="s">
        <v>1556</v>
      </c>
      <c r="B39" s="75" t="s">
        <v>7836</v>
      </c>
    </row>
    <row r="40" spans="1:2" ht="15">
      <c r="A40" s="76" t="s">
        <v>1557</v>
      </c>
      <c r="B40" s="75" t="s">
        <v>7836</v>
      </c>
    </row>
    <row r="41" spans="1:2" ht="15">
      <c r="A41" s="76" t="s">
        <v>1558</v>
      </c>
      <c r="B41" s="75" t="s">
        <v>7836</v>
      </c>
    </row>
    <row r="42" spans="1:2" ht="15">
      <c r="A42" s="76" t="s">
        <v>1559</v>
      </c>
      <c r="B42" s="75" t="s">
        <v>7836</v>
      </c>
    </row>
    <row r="43" spans="1:2" ht="15">
      <c r="A43" s="76" t="s">
        <v>1560</v>
      </c>
      <c r="B43" s="75" t="s">
        <v>7836</v>
      </c>
    </row>
    <row r="44" spans="1:2" ht="15">
      <c r="A44" s="76" t="s">
        <v>1561</v>
      </c>
      <c r="B44" s="75" t="s">
        <v>7836</v>
      </c>
    </row>
    <row r="45" spans="1:2" ht="15">
      <c r="A45" s="76" t="s">
        <v>1562</v>
      </c>
      <c r="B45" s="75" t="s">
        <v>7836</v>
      </c>
    </row>
    <row r="46" spans="1:2" ht="15">
      <c r="A46" s="76" t="s">
        <v>1563</v>
      </c>
      <c r="B46" s="75" t="s">
        <v>7836</v>
      </c>
    </row>
    <row r="47" spans="1:2" ht="15">
      <c r="A47" s="76" t="s">
        <v>1564</v>
      </c>
      <c r="B47" s="75" t="s">
        <v>7836</v>
      </c>
    </row>
    <row r="48" spans="1:2" ht="15">
      <c r="A48" s="76" t="s">
        <v>1565</v>
      </c>
      <c r="B48" s="75" t="s">
        <v>7836</v>
      </c>
    </row>
    <row r="49" spans="1:2" ht="15">
      <c r="A49" s="76" t="s">
        <v>1566</v>
      </c>
      <c r="B49" s="75" t="s">
        <v>7836</v>
      </c>
    </row>
    <row r="50" spans="1:2" ht="15">
      <c r="A50" s="76" t="s">
        <v>1567</v>
      </c>
      <c r="B50" s="75" t="s">
        <v>7836</v>
      </c>
    </row>
    <row r="51" spans="1:2" ht="15">
      <c r="A51" s="76" t="s">
        <v>1568</v>
      </c>
      <c r="B51" s="75" t="s">
        <v>7836</v>
      </c>
    </row>
    <row r="52" spans="1:2" ht="15">
      <c r="A52" s="76" t="s">
        <v>1569</v>
      </c>
      <c r="B52" s="75" t="s">
        <v>7836</v>
      </c>
    </row>
    <row r="53" spans="1:2" ht="15">
      <c r="A53" s="76" t="s">
        <v>1570</v>
      </c>
      <c r="B53" s="75" t="s">
        <v>7836</v>
      </c>
    </row>
    <row r="54" spans="1:2" ht="15">
      <c r="A54" s="76" t="s">
        <v>1571</v>
      </c>
      <c r="B54" s="75" t="s">
        <v>7836</v>
      </c>
    </row>
    <row r="55" spans="1:2" ht="15">
      <c r="A55" s="76" t="s">
        <v>1572</v>
      </c>
      <c r="B55" s="75" t="s">
        <v>7836</v>
      </c>
    </row>
    <row r="56" spans="1:2" ht="15">
      <c r="A56" s="76" t="s">
        <v>1573</v>
      </c>
      <c r="B56" s="75" t="s">
        <v>7836</v>
      </c>
    </row>
    <row r="57" spans="1:2" ht="15">
      <c r="A57" s="76" t="s">
        <v>1574</v>
      </c>
      <c r="B57" s="75" t="s">
        <v>7836</v>
      </c>
    </row>
    <row r="58" spans="1:2" ht="15">
      <c r="A58" s="76" t="s">
        <v>1575</v>
      </c>
      <c r="B58" s="75" t="s">
        <v>7836</v>
      </c>
    </row>
    <row r="59" spans="1:2" ht="15">
      <c r="A59" s="76" t="s">
        <v>1576</v>
      </c>
      <c r="B59" s="75" t="s">
        <v>7836</v>
      </c>
    </row>
    <row r="60" spans="1:2" ht="15">
      <c r="A60" s="76" t="s">
        <v>1577</v>
      </c>
      <c r="B60" s="75" t="s">
        <v>7836</v>
      </c>
    </row>
    <row r="61" spans="1:2" ht="15">
      <c r="A61" s="76" t="s">
        <v>1578</v>
      </c>
      <c r="B61" s="75" t="s">
        <v>7836</v>
      </c>
    </row>
    <row r="62" spans="1:2" ht="15">
      <c r="A62" s="76" t="s">
        <v>1579</v>
      </c>
      <c r="B62" s="75" t="s">
        <v>7836</v>
      </c>
    </row>
    <row r="63" spans="1:2" ht="15">
      <c r="A63" s="76" t="s">
        <v>1580</v>
      </c>
      <c r="B63" s="75" t="s">
        <v>7836</v>
      </c>
    </row>
    <row r="64" spans="1:2" ht="15">
      <c r="A64" s="76" t="s">
        <v>1581</v>
      </c>
      <c r="B64" s="75" t="s">
        <v>7836</v>
      </c>
    </row>
    <row r="65" spans="1:2" ht="15">
      <c r="A65" s="76" t="s">
        <v>1582</v>
      </c>
      <c r="B65" s="75" t="s">
        <v>7836</v>
      </c>
    </row>
    <row r="66" spans="1:2" ht="15">
      <c r="A66" s="76" t="s">
        <v>1583</v>
      </c>
      <c r="B66" s="75" t="s">
        <v>7836</v>
      </c>
    </row>
    <row r="67" spans="1:2" ht="15">
      <c r="A67" s="76" t="s">
        <v>1584</v>
      </c>
      <c r="B67" s="75" t="s">
        <v>7836</v>
      </c>
    </row>
    <row r="68" spans="1:2" ht="15">
      <c r="A68" s="76" t="s">
        <v>1585</v>
      </c>
      <c r="B68" s="75" t="s">
        <v>7836</v>
      </c>
    </row>
    <row r="69" spans="1:2" ht="15">
      <c r="A69" s="76" t="s">
        <v>1586</v>
      </c>
      <c r="B69" s="75" t="s">
        <v>7836</v>
      </c>
    </row>
    <row r="70" spans="1:2" ht="15">
      <c r="A70" s="76" t="s">
        <v>1587</v>
      </c>
      <c r="B70" s="75" t="s">
        <v>7836</v>
      </c>
    </row>
    <row r="71" spans="1:2" ht="15">
      <c r="A71" s="76" t="s">
        <v>1588</v>
      </c>
      <c r="B71" s="75" t="s">
        <v>7836</v>
      </c>
    </row>
    <row r="72" spans="1:2" ht="15">
      <c r="A72" s="76" t="s">
        <v>1589</v>
      </c>
      <c r="B72" s="75" t="s">
        <v>7836</v>
      </c>
    </row>
    <row r="73" spans="1:2" ht="15">
      <c r="A73" s="76" t="s">
        <v>1590</v>
      </c>
      <c r="B73" s="75" t="s">
        <v>7836</v>
      </c>
    </row>
    <row r="74" spans="1:2" ht="15">
      <c r="A74" s="76" t="s">
        <v>1591</v>
      </c>
      <c r="B74" s="75" t="s">
        <v>7836</v>
      </c>
    </row>
    <row r="75" spans="1:2" ht="15">
      <c r="A75" s="76" t="s">
        <v>1592</v>
      </c>
      <c r="B75" s="75" t="s">
        <v>7836</v>
      </c>
    </row>
    <row r="76" spans="1:2" ht="15">
      <c r="A76" s="76" t="s">
        <v>294</v>
      </c>
      <c r="B76" s="75" t="s">
        <v>7836</v>
      </c>
    </row>
    <row r="77" spans="1:2" ht="15">
      <c r="A77" s="76" t="s">
        <v>1593</v>
      </c>
      <c r="B77" s="75" t="s">
        <v>7836</v>
      </c>
    </row>
    <row r="78" spans="1:2" ht="15">
      <c r="A78" s="76" t="s">
        <v>1594</v>
      </c>
      <c r="B78" s="75" t="s">
        <v>7836</v>
      </c>
    </row>
    <row r="79" spans="1:2" ht="15">
      <c r="A79" s="76" t="s">
        <v>1595</v>
      </c>
      <c r="B79" s="75" t="s">
        <v>7836</v>
      </c>
    </row>
    <row r="80" spans="1:2" ht="15">
      <c r="A80" s="76" t="s">
        <v>1596</v>
      </c>
      <c r="B80" s="75" t="s">
        <v>7836</v>
      </c>
    </row>
    <row r="81" spans="1:2" ht="15">
      <c r="A81" s="76" t="s">
        <v>1597</v>
      </c>
      <c r="B81" s="75" t="s">
        <v>7836</v>
      </c>
    </row>
    <row r="82" spans="1:2" ht="15">
      <c r="A82" s="76" t="s">
        <v>289</v>
      </c>
      <c r="B82" s="75" t="s">
        <v>7836</v>
      </c>
    </row>
    <row r="83" spans="1:2" ht="15">
      <c r="A83" s="76" t="s">
        <v>1598</v>
      </c>
      <c r="B83" s="75" t="s">
        <v>7836</v>
      </c>
    </row>
    <row r="84" spans="1:2" ht="15">
      <c r="A84" s="76" t="s">
        <v>1599</v>
      </c>
      <c r="B84" s="75" t="s">
        <v>7836</v>
      </c>
    </row>
    <row r="85" spans="1:2" ht="15">
      <c r="A85" s="76" t="s">
        <v>1600</v>
      </c>
      <c r="B85" s="75" t="s">
        <v>7836</v>
      </c>
    </row>
    <row r="86" spans="1:2" ht="15">
      <c r="A86" s="76" t="s">
        <v>1601</v>
      </c>
      <c r="B86" s="75" t="s">
        <v>7836</v>
      </c>
    </row>
    <row r="87" spans="1:2" ht="15">
      <c r="A87" s="76" t="s">
        <v>1602</v>
      </c>
      <c r="B87" s="75" t="s">
        <v>7836</v>
      </c>
    </row>
    <row r="88" spans="1:2" ht="15">
      <c r="A88" s="76" t="s">
        <v>1603</v>
      </c>
      <c r="B88" s="75" t="s">
        <v>7836</v>
      </c>
    </row>
    <row r="89" spans="1:2" ht="15">
      <c r="A89" s="76" t="s">
        <v>1604</v>
      </c>
      <c r="B89" s="75" t="s">
        <v>7836</v>
      </c>
    </row>
    <row r="90" spans="1:2" ht="15">
      <c r="A90" s="76" t="s">
        <v>1605</v>
      </c>
      <c r="B90" s="75" t="s">
        <v>7836</v>
      </c>
    </row>
    <row r="91" spans="1:2" ht="15">
      <c r="A91" s="76" t="s">
        <v>1606</v>
      </c>
      <c r="B91" s="75" t="s">
        <v>7836</v>
      </c>
    </row>
    <row r="92" spans="1:2" ht="15">
      <c r="A92" s="76" t="s">
        <v>1607</v>
      </c>
      <c r="B92" s="75" t="s">
        <v>7836</v>
      </c>
    </row>
    <row r="93" spans="1:2" ht="15">
      <c r="A93" s="76" t="s">
        <v>1608</v>
      </c>
      <c r="B93" s="75" t="s">
        <v>7836</v>
      </c>
    </row>
    <row r="94" spans="1:2" ht="15">
      <c r="A94" s="76" t="s">
        <v>1609</v>
      </c>
      <c r="B94" s="75" t="s">
        <v>7836</v>
      </c>
    </row>
    <row r="95" spans="1:2" ht="15">
      <c r="A95" s="76" t="s">
        <v>1610</v>
      </c>
      <c r="B95" s="75" t="s">
        <v>7836</v>
      </c>
    </row>
    <row r="96" spans="1:2" ht="15">
      <c r="A96" s="76" t="s">
        <v>1611</v>
      </c>
      <c r="B96" s="75" t="s">
        <v>7836</v>
      </c>
    </row>
    <row r="97" spans="1:2" ht="15">
      <c r="A97" s="76" t="s">
        <v>1612</v>
      </c>
      <c r="B97" s="75" t="s">
        <v>7836</v>
      </c>
    </row>
    <row r="98" spans="1:2" ht="15">
      <c r="A98" s="76" t="s">
        <v>1613</v>
      </c>
      <c r="B98" s="75" t="s">
        <v>7836</v>
      </c>
    </row>
    <row r="99" spans="1:2" ht="15">
      <c r="A99" s="76" t="s">
        <v>1614</v>
      </c>
      <c r="B99" s="75" t="s">
        <v>7836</v>
      </c>
    </row>
    <row r="100" spans="1:2" ht="15">
      <c r="A100" s="76" t="s">
        <v>1615</v>
      </c>
      <c r="B100" s="75" t="s">
        <v>7836</v>
      </c>
    </row>
    <row r="101" spans="1:2" ht="15">
      <c r="A101" s="76" t="s">
        <v>1616</v>
      </c>
      <c r="B101" s="75" t="s">
        <v>7836</v>
      </c>
    </row>
    <row r="102" spans="1:2" ht="15">
      <c r="A102" s="76" t="s">
        <v>1617</v>
      </c>
      <c r="B102" s="75" t="s">
        <v>7836</v>
      </c>
    </row>
    <row r="103" spans="1:2" ht="15">
      <c r="A103" s="76" t="s">
        <v>1618</v>
      </c>
      <c r="B103" s="75" t="s">
        <v>7836</v>
      </c>
    </row>
    <row r="104" spans="1:2" ht="15">
      <c r="A104" s="76" t="s">
        <v>1619</v>
      </c>
      <c r="B104" s="75" t="s">
        <v>7836</v>
      </c>
    </row>
    <row r="105" spans="1:2" ht="15">
      <c r="A105" s="76" t="s">
        <v>1620</v>
      </c>
      <c r="B105" s="75" t="s">
        <v>7836</v>
      </c>
    </row>
    <row r="106" spans="1:2" ht="15">
      <c r="A106" s="76" t="s">
        <v>1621</v>
      </c>
      <c r="B106" s="75" t="s">
        <v>7836</v>
      </c>
    </row>
    <row r="107" spans="1:2" ht="15">
      <c r="A107" s="76" t="s">
        <v>1622</v>
      </c>
      <c r="B107" s="75" t="s">
        <v>7836</v>
      </c>
    </row>
    <row r="108" spans="1:2" ht="15">
      <c r="A108" s="76" t="s">
        <v>1623</v>
      </c>
      <c r="B108" s="75" t="s">
        <v>7836</v>
      </c>
    </row>
    <row r="109" spans="1:2" ht="15">
      <c r="A109" s="76" t="s">
        <v>1624</v>
      </c>
      <c r="B109" s="75" t="s">
        <v>7836</v>
      </c>
    </row>
    <row r="110" spans="1:2" ht="15">
      <c r="A110" s="76" t="s">
        <v>1625</v>
      </c>
      <c r="B110" s="75" t="s">
        <v>7836</v>
      </c>
    </row>
    <row r="111" spans="1:2" ht="15">
      <c r="A111" s="76" t="s">
        <v>1626</v>
      </c>
      <c r="B111" s="75" t="s">
        <v>7836</v>
      </c>
    </row>
    <row r="112" spans="1:2" ht="15">
      <c r="A112" s="76" t="s">
        <v>1627</v>
      </c>
      <c r="B112" s="75" t="s">
        <v>7836</v>
      </c>
    </row>
    <row r="113" spans="1:2" ht="15">
      <c r="A113" s="76" t="s">
        <v>1628</v>
      </c>
      <c r="B113" s="75" t="s">
        <v>7836</v>
      </c>
    </row>
    <row r="114" spans="1:2" ht="15">
      <c r="A114" s="76" t="s">
        <v>1629</v>
      </c>
      <c r="B114" s="75" t="s">
        <v>7836</v>
      </c>
    </row>
    <row r="115" spans="1:2" ht="15">
      <c r="A115" s="76" t="s">
        <v>1630</v>
      </c>
      <c r="B115" s="75" t="s">
        <v>7836</v>
      </c>
    </row>
    <row r="116" spans="1:2" ht="15">
      <c r="A116" s="76" t="s">
        <v>1631</v>
      </c>
      <c r="B116" s="75" t="s">
        <v>7836</v>
      </c>
    </row>
    <row r="117" spans="1:2" ht="15">
      <c r="A117" s="76" t="s">
        <v>1632</v>
      </c>
      <c r="B117" s="75" t="s">
        <v>7836</v>
      </c>
    </row>
    <row r="118" spans="1:2" ht="15">
      <c r="A118" s="76" t="s">
        <v>1633</v>
      </c>
      <c r="B118" s="75" t="s">
        <v>7836</v>
      </c>
    </row>
    <row r="119" spans="1:2" ht="15">
      <c r="A119" s="76" t="s">
        <v>1634</v>
      </c>
      <c r="B119" s="75" t="s">
        <v>7836</v>
      </c>
    </row>
    <row r="120" spans="1:2" ht="15">
      <c r="A120" s="76" t="s">
        <v>1635</v>
      </c>
      <c r="B120" s="75" t="s">
        <v>7836</v>
      </c>
    </row>
    <row r="121" spans="1:2" ht="15">
      <c r="A121" s="76" t="s">
        <v>1636</v>
      </c>
      <c r="B121" s="75" t="s">
        <v>7836</v>
      </c>
    </row>
    <row r="122" spans="1:2" ht="15">
      <c r="A122" s="76" t="s">
        <v>1637</v>
      </c>
      <c r="B122" s="75" t="s">
        <v>7836</v>
      </c>
    </row>
    <row r="123" spans="1:2" ht="15">
      <c r="A123" s="76" t="s">
        <v>1638</v>
      </c>
      <c r="B123" s="75" t="s">
        <v>7836</v>
      </c>
    </row>
    <row r="124" spans="1:2" ht="15">
      <c r="A124" s="76" t="s">
        <v>1639</v>
      </c>
      <c r="B124" s="75" t="s">
        <v>7836</v>
      </c>
    </row>
    <row r="125" spans="1:2" ht="15">
      <c r="A125" s="76" t="s">
        <v>1640</v>
      </c>
      <c r="B125" s="75" t="s">
        <v>7836</v>
      </c>
    </row>
    <row r="126" spans="1:2" ht="15">
      <c r="A126" s="76" t="s">
        <v>1641</v>
      </c>
      <c r="B126" s="75" t="s">
        <v>7836</v>
      </c>
    </row>
    <row r="127" spans="1:2" ht="15">
      <c r="A127" s="76" t="s">
        <v>1642</v>
      </c>
      <c r="B127" s="75" t="s">
        <v>7836</v>
      </c>
    </row>
    <row r="128" spans="1:2" ht="15">
      <c r="A128" s="76" t="s">
        <v>1643</v>
      </c>
      <c r="B128" s="75" t="s">
        <v>7836</v>
      </c>
    </row>
    <row r="129" spans="1:2" ht="15">
      <c r="A129" s="76" t="s">
        <v>1644</v>
      </c>
      <c r="B129" s="75" t="s">
        <v>7836</v>
      </c>
    </row>
    <row r="130" spans="1:2" ht="15">
      <c r="A130" s="76" t="s">
        <v>1645</v>
      </c>
      <c r="B130" s="75" t="s">
        <v>7836</v>
      </c>
    </row>
    <row r="131" spans="1:2" ht="15">
      <c r="A131" s="76" t="s">
        <v>1646</v>
      </c>
      <c r="B131" s="75" t="s">
        <v>7836</v>
      </c>
    </row>
    <row r="132" spans="1:2" ht="15">
      <c r="A132" s="76" t="s">
        <v>1647</v>
      </c>
      <c r="B132" s="75" t="s">
        <v>7836</v>
      </c>
    </row>
    <row r="133" spans="1:2" ht="15">
      <c r="A133" s="76" t="s">
        <v>1648</v>
      </c>
      <c r="B133" s="75" t="s">
        <v>7836</v>
      </c>
    </row>
    <row r="134" spans="1:2" ht="15">
      <c r="A134" s="76" t="s">
        <v>1649</v>
      </c>
      <c r="B134" s="75" t="s">
        <v>7836</v>
      </c>
    </row>
    <row r="135" spans="1:2" ht="15">
      <c r="A135" s="76" t="s">
        <v>295</v>
      </c>
      <c r="B135" s="75" t="s">
        <v>7836</v>
      </c>
    </row>
    <row r="136" spans="1:2" ht="15">
      <c r="A136" s="76" t="s">
        <v>1650</v>
      </c>
      <c r="B136" s="75" t="s">
        <v>7836</v>
      </c>
    </row>
    <row r="137" spans="1:2" ht="15">
      <c r="A137" s="76" t="s">
        <v>1651</v>
      </c>
      <c r="B137" s="75" t="s">
        <v>7836</v>
      </c>
    </row>
    <row r="138" spans="1:2" ht="15">
      <c r="A138" s="76" t="s">
        <v>1652</v>
      </c>
      <c r="B138" s="75" t="s">
        <v>7836</v>
      </c>
    </row>
    <row r="139" spans="1:2" ht="15">
      <c r="A139" s="76" t="s">
        <v>1653</v>
      </c>
      <c r="B139" s="75" t="s">
        <v>7836</v>
      </c>
    </row>
    <row r="140" spans="1:2" ht="15">
      <c r="A140" s="76" t="s">
        <v>286</v>
      </c>
      <c r="B140" s="75" t="s">
        <v>7836</v>
      </c>
    </row>
    <row r="141" spans="1:2" ht="15">
      <c r="A141" s="76" t="s">
        <v>1654</v>
      </c>
      <c r="B141" s="75" t="s">
        <v>7836</v>
      </c>
    </row>
    <row r="142" spans="1:2" ht="15">
      <c r="A142" s="76" t="s">
        <v>1655</v>
      </c>
      <c r="B142" s="75" t="s">
        <v>7836</v>
      </c>
    </row>
    <row r="143" spans="1:2" ht="15">
      <c r="A143" s="76" t="s">
        <v>1656</v>
      </c>
      <c r="B143" s="75" t="s">
        <v>7836</v>
      </c>
    </row>
    <row r="144" spans="1:2" ht="15">
      <c r="A144" s="76" t="s">
        <v>287</v>
      </c>
      <c r="B144" s="75" t="s">
        <v>7836</v>
      </c>
    </row>
    <row r="145" spans="1:2" ht="15">
      <c r="A145" s="76" t="s">
        <v>1657</v>
      </c>
      <c r="B145" s="75" t="s">
        <v>7836</v>
      </c>
    </row>
    <row r="146" spans="1:2" ht="15">
      <c r="A146" s="76" t="s">
        <v>1658</v>
      </c>
      <c r="B146" s="75" t="s">
        <v>7836</v>
      </c>
    </row>
    <row r="147" spans="1:2" ht="15">
      <c r="A147" s="76" t="s">
        <v>1659</v>
      </c>
      <c r="B147" s="75" t="s">
        <v>7836</v>
      </c>
    </row>
    <row r="148" spans="1:2" ht="15">
      <c r="A148" s="76" t="s">
        <v>1660</v>
      </c>
      <c r="B148" s="75" t="s">
        <v>7836</v>
      </c>
    </row>
    <row r="149" spans="1:2" ht="15">
      <c r="A149" s="76" t="s">
        <v>1661</v>
      </c>
      <c r="B149" s="75" t="s">
        <v>7836</v>
      </c>
    </row>
    <row r="150" spans="1:2" ht="15">
      <c r="A150" s="76" t="s">
        <v>1662</v>
      </c>
      <c r="B150" s="75" t="s">
        <v>7836</v>
      </c>
    </row>
    <row r="151" spans="1:2" ht="15">
      <c r="A151" s="76" t="s">
        <v>1663</v>
      </c>
      <c r="B151" s="75" t="s">
        <v>7836</v>
      </c>
    </row>
    <row r="152" spans="1:2" ht="15">
      <c r="A152" s="76" t="s">
        <v>1664</v>
      </c>
      <c r="B152" s="75" t="s">
        <v>7836</v>
      </c>
    </row>
    <row r="153" spans="1:2" ht="15">
      <c r="A153" s="76" t="s">
        <v>1665</v>
      </c>
      <c r="B153" s="75" t="s">
        <v>7836</v>
      </c>
    </row>
    <row r="154" spans="1:2" ht="15">
      <c r="A154" s="76" t="s">
        <v>293</v>
      </c>
      <c r="B154" s="75" t="s">
        <v>7836</v>
      </c>
    </row>
    <row r="155" spans="1:2" ht="15">
      <c r="A155" s="76" t="s">
        <v>1666</v>
      </c>
      <c r="B155" s="75" t="s">
        <v>7836</v>
      </c>
    </row>
    <row r="156" spans="1:2" ht="15">
      <c r="A156" s="76" t="s">
        <v>1667</v>
      </c>
      <c r="B156" s="75" t="s">
        <v>7836</v>
      </c>
    </row>
    <row r="157" spans="1:2" ht="15">
      <c r="A157" s="76" t="s">
        <v>1668</v>
      </c>
      <c r="B157" s="75" t="s">
        <v>7836</v>
      </c>
    </row>
    <row r="158" spans="1:2" ht="15">
      <c r="A158" s="76" t="s">
        <v>1669</v>
      </c>
      <c r="B158" s="75" t="s">
        <v>7836</v>
      </c>
    </row>
    <row r="159" spans="1:2" ht="15">
      <c r="A159" s="76" t="s">
        <v>1670</v>
      </c>
      <c r="B159" s="75" t="s">
        <v>7836</v>
      </c>
    </row>
    <row r="160" spans="1:2" ht="15">
      <c r="A160" s="76" t="s">
        <v>1671</v>
      </c>
      <c r="B160" s="75" t="s">
        <v>7836</v>
      </c>
    </row>
    <row r="161" spans="1:2" ht="15">
      <c r="A161" s="76" t="s">
        <v>1672</v>
      </c>
      <c r="B161" s="75" t="s">
        <v>7836</v>
      </c>
    </row>
    <row r="162" spans="1:2" ht="15">
      <c r="A162" s="76" t="s">
        <v>1673</v>
      </c>
      <c r="B162" s="75" t="s">
        <v>7836</v>
      </c>
    </row>
    <row r="163" spans="1:2" ht="15">
      <c r="A163" s="76" t="s">
        <v>1674</v>
      </c>
      <c r="B163" s="75" t="s">
        <v>7836</v>
      </c>
    </row>
    <row r="164" spans="1:2" ht="15">
      <c r="A164" s="76" t="s">
        <v>1675</v>
      </c>
      <c r="B164" s="75" t="s">
        <v>7836</v>
      </c>
    </row>
    <row r="165" spans="1:2" ht="15">
      <c r="A165" s="76" t="s">
        <v>1676</v>
      </c>
      <c r="B165" s="75" t="s">
        <v>7836</v>
      </c>
    </row>
    <row r="166" spans="1:2" ht="15">
      <c r="A166" s="76" t="s">
        <v>1677</v>
      </c>
      <c r="B166" s="75" t="s">
        <v>7836</v>
      </c>
    </row>
    <row r="167" spans="1:2" ht="15">
      <c r="A167" s="76" t="s">
        <v>1678</v>
      </c>
      <c r="B167" s="75" t="s">
        <v>7836</v>
      </c>
    </row>
    <row r="168" spans="1:2" ht="15">
      <c r="A168" s="76" t="s">
        <v>1679</v>
      </c>
      <c r="B168" s="75" t="s">
        <v>7836</v>
      </c>
    </row>
    <row r="169" spans="1:2" ht="15">
      <c r="A169" s="76" t="s">
        <v>1680</v>
      </c>
      <c r="B169" s="75" t="s">
        <v>7836</v>
      </c>
    </row>
    <row r="170" spans="1:2" ht="15">
      <c r="A170" s="76" t="s">
        <v>1681</v>
      </c>
      <c r="B170" s="75" t="s">
        <v>7836</v>
      </c>
    </row>
    <row r="171" spans="1:2" ht="15">
      <c r="A171" s="76" t="s">
        <v>1682</v>
      </c>
      <c r="B171" s="75" t="s">
        <v>7836</v>
      </c>
    </row>
    <row r="172" spans="1:2" ht="15">
      <c r="A172" s="76" t="s">
        <v>1683</v>
      </c>
      <c r="B172" s="75" t="s">
        <v>7836</v>
      </c>
    </row>
    <row r="173" spans="1:2" ht="15">
      <c r="A173" s="76" t="s">
        <v>1684</v>
      </c>
      <c r="B173" s="75" t="s">
        <v>7836</v>
      </c>
    </row>
    <row r="174" spans="1:2" ht="15">
      <c r="A174" s="76" t="s">
        <v>1685</v>
      </c>
      <c r="B174" s="75" t="s">
        <v>7836</v>
      </c>
    </row>
    <row r="175" spans="1:2" ht="15">
      <c r="A175" s="76" t="s">
        <v>1686</v>
      </c>
      <c r="B175" s="75" t="s">
        <v>7836</v>
      </c>
    </row>
    <row r="176" spans="1:2" ht="15">
      <c r="A176" s="76" t="s">
        <v>1687</v>
      </c>
      <c r="B176" s="75" t="s">
        <v>7836</v>
      </c>
    </row>
    <row r="177" spans="1:2" ht="15">
      <c r="A177" s="76" t="s">
        <v>1688</v>
      </c>
      <c r="B177" s="75" t="s">
        <v>7836</v>
      </c>
    </row>
    <row r="178" spans="1:2" ht="15">
      <c r="A178" s="76" t="s">
        <v>1689</v>
      </c>
      <c r="B178" s="75" t="s">
        <v>7836</v>
      </c>
    </row>
    <row r="179" spans="1:2" ht="15">
      <c r="A179" s="76" t="s">
        <v>1690</v>
      </c>
      <c r="B179" s="75" t="s">
        <v>7836</v>
      </c>
    </row>
    <row r="180" spans="1:2" ht="15">
      <c r="A180" s="76" t="s">
        <v>1691</v>
      </c>
      <c r="B180" s="75" t="s">
        <v>7836</v>
      </c>
    </row>
    <row r="181" spans="1:2" ht="15">
      <c r="A181" s="76" t="s">
        <v>1692</v>
      </c>
      <c r="B181" s="75" t="s">
        <v>7836</v>
      </c>
    </row>
    <row r="182" spans="1:2" ht="15">
      <c r="A182" s="76" t="s">
        <v>1693</v>
      </c>
      <c r="B182" s="75" t="s">
        <v>7836</v>
      </c>
    </row>
    <row r="183" spans="1:2" ht="15">
      <c r="A183" s="76" t="s">
        <v>1694</v>
      </c>
      <c r="B183" s="75" t="s">
        <v>7836</v>
      </c>
    </row>
    <row r="184" spans="1:2" ht="15">
      <c r="A184" s="76" t="s">
        <v>1695</v>
      </c>
      <c r="B184" s="75" t="s">
        <v>7836</v>
      </c>
    </row>
    <row r="185" spans="1:2" ht="15">
      <c r="A185" s="76" t="s">
        <v>1696</v>
      </c>
      <c r="B185" s="75" t="s">
        <v>7836</v>
      </c>
    </row>
    <row r="186" spans="1:2" ht="15">
      <c r="A186" s="76" t="s">
        <v>1697</v>
      </c>
      <c r="B186" s="75" t="s">
        <v>7836</v>
      </c>
    </row>
    <row r="187" spans="1:2" ht="15">
      <c r="A187" s="76" t="s">
        <v>1698</v>
      </c>
      <c r="B187" s="75" t="s">
        <v>7836</v>
      </c>
    </row>
    <row r="188" spans="1:2" ht="15">
      <c r="A188" s="76" t="s">
        <v>1699</v>
      </c>
      <c r="B188" s="75" t="s">
        <v>7836</v>
      </c>
    </row>
    <row r="189" spans="1:2" ht="15">
      <c r="A189" s="76" t="s">
        <v>1700</v>
      </c>
      <c r="B189" s="75" t="s">
        <v>7836</v>
      </c>
    </row>
    <row r="190" spans="1:2" ht="15">
      <c r="A190" s="76" t="s">
        <v>1701</v>
      </c>
      <c r="B190" s="75" t="s">
        <v>7836</v>
      </c>
    </row>
    <row r="191" spans="1:2" ht="15">
      <c r="A191" s="76" t="s">
        <v>1702</v>
      </c>
      <c r="B191" s="75" t="s">
        <v>7836</v>
      </c>
    </row>
    <row r="192" spans="1:2" ht="15">
      <c r="A192" s="76" t="s">
        <v>1703</v>
      </c>
      <c r="B192" s="75" t="s">
        <v>7836</v>
      </c>
    </row>
    <row r="193" spans="1:2" ht="15">
      <c r="A193" s="76" t="s">
        <v>1704</v>
      </c>
      <c r="B193" s="75" t="s">
        <v>7836</v>
      </c>
    </row>
    <row r="194" spans="1:2" ht="15">
      <c r="A194" s="76" t="s">
        <v>1705</v>
      </c>
      <c r="B194" s="75" t="s">
        <v>7836</v>
      </c>
    </row>
    <row r="195" spans="1:2" ht="15">
      <c r="A195" s="76" t="s">
        <v>1706</v>
      </c>
      <c r="B195" s="75" t="s">
        <v>7836</v>
      </c>
    </row>
    <row r="196" spans="1:2" ht="15">
      <c r="A196" s="76" t="s">
        <v>1707</v>
      </c>
      <c r="B196" s="75" t="s">
        <v>7836</v>
      </c>
    </row>
    <row r="197" spans="1:2" ht="15">
      <c r="A197" s="76" t="s">
        <v>1708</v>
      </c>
      <c r="B197" s="75" t="s">
        <v>7836</v>
      </c>
    </row>
    <row r="198" spans="1:2" ht="15">
      <c r="A198" s="76" t="s">
        <v>1709</v>
      </c>
      <c r="B198" s="75" t="s">
        <v>7836</v>
      </c>
    </row>
    <row r="199" spans="1:2" ht="15">
      <c r="A199" s="76" t="s">
        <v>1710</v>
      </c>
      <c r="B199" s="75" t="s">
        <v>7836</v>
      </c>
    </row>
    <row r="200" spans="1:2" ht="15">
      <c r="A200" s="76" t="s">
        <v>347</v>
      </c>
      <c r="B200" s="75" t="s">
        <v>7836</v>
      </c>
    </row>
    <row r="201" spans="1:2" ht="15">
      <c r="A201" s="76" t="s">
        <v>1711</v>
      </c>
      <c r="B201" s="75" t="s">
        <v>7836</v>
      </c>
    </row>
    <row r="202" spans="1:2" ht="15">
      <c r="A202" s="76" t="s">
        <v>1712</v>
      </c>
      <c r="B202" s="75" t="s">
        <v>7836</v>
      </c>
    </row>
    <row r="203" spans="1:2" ht="15">
      <c r="A203" s="76" t="s">
        <v>1713</v>
      </c>
      <c r="B203" s="75" t="s">
        <v>7836</v>
      </c>
    </row>
    <row r="204" spans="1:2" ht="15">
      <c r="A204" s="76" t="s">
        <v>1714</v>
      </c>
      <c r="B204" s="75" t="s">
        <v>7836</v>
      </c>
    </row>
    <row r="205" spans="1:2" ht="15">
      <c r="A205" s="76" t="s">
        <v>1715</v>
      </c>
      <c r="B205" s="75" t="s">
        <v>7836</v>
      </c>
    </row>
    <row r="206" spans="1:2" ht="15">
      <c r="A206" s="76" t="s">
        <v>1716</v>
      </c>
      <c r="B206" s="75" t="s">
        <v>7836</v>
      </c>
    </row>
    <row r="207" spans="1:2" ht="15">
      <c r="A207" s="76" t="s">
        <v>1717</v>
      </c>
      <c r="B207" s="75" t="s">
        <v>7836</v>
      </c>
    </row>
    <row r="208" spans="1:2" ht="15">
      <c r="A208" s="76" t="s">
        <v>1718</v>
      </c>
      <c r="B208" s="75" t="s">
        <v>7836</v>
      </c>
    </row>
    <row r="209" spans="1:2" ht="15">
      <c r="A209" s="76" t="s">
        <v>1719</v>
      </c>
      <c r="B209" s="75" t="s">
        <v>7836</v>
      </c>
    </row>
    <row r="210" spans="1:2" ht="15">
      <c r="A210" s="76" t="s">
        <v>1194</v>
      </c>
      <c r="B210" s="75" t="s">
        <v>7836</v>
      </c>
    </row>
    <row r="211" spans="1:2" ht="15">
      <c r="A211" s="76" t="s">
        <v>1720</v>
      </c>
      <c r="B211" s="75" t="s">
        <v>7836</v>
      </c>
    </row>
    <row r="212" spans="1:2" ht="15">
      <c r="A212" s="76" t="s">
        <v>1721</v>
      </c>
      <c r="B212" s="75" t="s">
        <v>7836</v>
      </c>
    </row>
    <row r="213" spans="1:2" ht="15">
      <c r="A213" s="76" t="s">
        <v>1722</v>
      </c>
      <c r="B213" s="75" t="s">
        <v>7836</v>
      </c>
    </row>
    <row r="214" spans="1:2" ht="15">
      <c r="A214" s="76" t="s">
        <v>1468</v>
      </c>
      <c r="B214" s="75" t="s">
        <v>7836</v>
      </c>
    </row>
    <row r="215" spans="1:2" ht="15">
      <c r="A215" s="76" t="s">
        <v>1723</v>
      </c>
      <c r="B215" s="75" t="s">
        <v>7836</v>
      </c>
    </row>
    <row r="216" spans="1:2" ht="15">
      <c r="A216" s="76" t="s">
        <v>1724</v>
      </c>
      <c r="B216" s="75" t="s">
        <v>7836</v>
      </c>
    </row>
    <row r="217" spans="1:2" ht="15">
      <c r="A217" s="76" t="s">
        <v>1725</v>
      </c>
      <c r="B217" s="75" t="s">
        <v>7836</v>
      </c>
    </row>
    <row r="218" spans="1:2" ht="15">
      <c r="A218" s="76" t="s">
        <v>1726</v>
      </c>
      <c r="B218" s="75" t="s">
        <v>7836</v>
      </c>
    </row>
    <row r="219" spans="1:2" ht="15">
      <c r="A219" s="76" t="s">
        <v>1727</v>
      </c>
      <c r="B219" s="75" t="s">
        <v>7836</v>
      </c>
    </row>
    <row r="220" spans="1:2" ht="15">
      <c r="A220" s="76" t="s">
        <v>1728</v>
      </c>
      <c r="B220" s="75" t="s">
        <v>7836</v>
      </c>
    </row>
    <row r="221" spans="1:2" ht="15">
      <c r="A221" s="76" t="s">
        <v>1729</v>
      </c>
      <c r="B221" s="75" t="s">
        <v>7836</v>
      </c>
    </row>
    <row r="222" spans="1:2" ht="15">
      <c r="A222" s="76" t="s">
        <v>1730</v>
      </c>
      <c r="B222" s="75" t="s">
        <v>7836</v>
      </c>
    </row>
    <row r="223" spans="1:2" ht="15">
      <c r="A223" s="76" t="s">
        <v>1731</v>
      </c>
      <c r="B223" s="75" t="s">
        <v>7836</v>
      </c>
    </row>
    <row r="224" spans="1:2" ht="15">
      <c r="A224" s="76" t="s">
        <v>1732</v>
      </c>
      <c r="B224" s="75" t="s">
        <v>7836</v>
      </c>
    </row>
    <row r="225" spans="1:2" ht="15">
      <c r="A225" s="76" t="s">
        <v>1733</v>
      </c>
      <c r="B225" s="75" t="s">
        <v>7836</v>
      </c>
    </row>
    <row r="226" spans="1:2" ht="15">
      <c r="A226" s="76" t="s">
        <v>1734</v>
      </c>
      <c r="B226" s="75" t="s">
        <v>7836</v>
      </c>
    </row>
    <row r="227" spans="1:2" ht="15">
      <c r="A227" s="76" t="s">
        <v>292</v>
      </c>
      <c r="B227" s="75" t="s">
        <v>7836</v>
      </c>
    </row>
    <row r="228" spans="1:2" ht="15">
      <c r="A228" s="76" t="s">
        <v>1735</v>
      </c>
      <c r="B228" s="75" t="s">
        <v>7836</v>
      </c>
    </row>
    <row r="229" spans="1:2" ht="15">
      <c r="A229" s="76" t="s">
        <v>1736</v>
      </c>
      <c r="B229" s="75" t="s">
        <v>7836</v>
      </c>
    </row>
    <row r="230" spans="1:2" ht="15">
      <c r="A230" s="76" t="s">
        <v>1737</v>
      </c>
      <c r="B230" s="75" t="s">
        <v>7836</v>
      </c>
    </row>
    <row r="231" spans="1:2" ht="15">
      <c r="A231" s="76" t="s">
        <v>1738</v>
      </c>
      <c r="B231" s="75" t="s">
        <v>7836</v>
      </c>
    </row>
    <row r="232" spans="1:2" ht="15">
      <c r="A232" s="76" t="s">
        <v>1739</v>
      </c>
      <c r="B232" s="75" t="s">
        <v>7836</v>
      </c>
    </row>
    <row r="233" spans="1:2" ht="15">
      <c r="A233" s="76" t="s">
        <v>288</v>
      </c>
      <c r="B233" s="75" t="s">
        <v>7836</v>
      </c>
    </row>
    <row r="234" spans="1:2" ht="15">
      <c r="A234" s="76" t="s">
        <v>1740</v>
      </c>
      <c r="B234" s="75" t="s">
        <v>7836</v>
      </c>
    </row>
    <row r="235" spans="1:2" ht="15">
      <c r="A235" s="76" t="s">
        <v>1741</v>
      </c>
      <c r="B235" s="75" t="s">
        <v>7836</v>
      </c>
    </row>
    <row r="236" spans="1:2" ht="15">
      <c r="A236" s="76" t="s">
        <v>1742</v>
      </c>
      <c r="B236" s="75" t="s">
        <v>7836</v>
      </c>
    </row>
    <row r="237" spans="1:2" ht="15">
      <c r="A237" s="76" t="s">
        <v>1743</v>
      </c>
      <c r="B237" s="75" t="s">
        <v>7836</v>
      </c>
    </row>
    <row r="238" spans="1:2" ht="15">
      <c r="A238" s="76" t="s">
        <v>1744</v>
      </c>
      <c r="B238" s="75" t="s">
        <v>7836</v>
      </c>
    </row>
    <row r="239" spans="1:2" ht="15">
      <c r="A239" s="76" t="s">
        <v>1745</v>
      </c>
      <c r="B239" s="75" t="s">
        <v>7836</v>
      </c>
    </row>
    <row r="240" spans="1:2" ht="15">
      <c r="A240" s="76" t="s">
        <v>1746</v>
      </c>
      <c r="B240" s="75" t="s">
        <v>7836</v>
      </c>
    </row>
    <row r="241" spans="1:2" ht="15">
      <c r="A241" s="76" t="s">
        <v>1747</v>
      </c>
      <c r="B241" s="75" t="s">
        <v>7836</v>
      </c>
    </row>
    <row r="242" spans="1:2" ht="15">
      <c r="A242" s="76" t="s">
        <v>1748</v>
      </c>
      <c r="B242" s="75" t="s">
        <v>7836</v>
      </c>
    </row>
    <row r="243" spans="1:2" ht="15">
      <c r="A243" s="76" t="s">
        <v>1749</v>
      </c>
      <c r="B243" s="75" t="s">
        <v>7836</v>
      </c>
    </row>
    <row r="244" spans="1:2" ht="15">
      <c r="A244" s="76" t="s">
        <v>1750</v>
      </c>
      <c r="B244" s="75" t="s">
        <v>7836</v>
      </c>
    </row>
    <row r="245" spans="1:2" ht="15">
      <c r="A245" s="76" t="s">
        <v>1751</v>
      </c>
      <c r="B245" s="75" t="s">
        <v>7836</v>
      </c>
    </row>
    <row r="246" spans="1:2" ht="15">
      <c r="A246" s="76" t="s">
        <v>1752</v>
      </c>
      <c r="B246" s="75" t="s">
        <v>7836</v>
      </c>
    </row>
    <row r="247" spans="1:2" ht="15">
      <c r="A247" s="76" t="s">
        <v>1753</v>
      </c>
      <c r="B247" s="75" t="s">
        <v>7836</v>
      </c>
    </row>
    <row r="248" spans="1:2" ht="15">
      <c r="A248" s="76" t="s">
        <v>1754</v>
      </c>
      <c r="B248" s="75" t="s">
        <v>7836</v>
      </c>
    </row>
    <row r="249" spans="1:2" ht="15">
      <c r="A249" s="76" t="s">
        <v>1755</v>
      </c>
      <c r="B249" s="75" t="s">
        <v>7836</v>
      </c>
    </row>
    <row r="250" spans="1:2" ht="15">
      <c r="A250" s="76" t="s">
        <v>1756</v>
      </c>
      <c r="B250" s="75" t="s">
        <v>7836</v>
      </c>
    </row>
    <row r="251" spans="1:2" ht="15">
      <c r="A251" s="76" t="s">
        <v>1757</v>
      </c>
      <c r="B251" s="75" t="s">
        <v>7836</v>
      </c>
    </row>
    <row r="252" spans="1:2" ht="15">
      <c r="A252" s="76" t="s">
        <v>1758</v>
      </c>
      <c r="B252" s="75" t="s">
        <v>7836</v>
      </c>
    </row>
    <row r="253" spans="1:2" ht="15">
      <c r="A253" s="76" t="s">
        <v>1759</v>
      </c>
      <c r="B253" s="75" t="s">
        <v>7836</v>
      </c>
    </row>
    <row r="254" spans="1:2" ht="15">
      <c r="A254" s="76" t="s">
        <v>1760</v>
      </c>
      <c r="B254" s="75" t="s">
        <v>7836</v>
      </c>
    </row>
    <row r="255" spans="1:2" ht="15">
      <c r="A255" s="76" t="s">
        <v>1761</v>
      </c>
      <c r="B255" s="75" t="s">
        <v>7836</v>
      </c>
    </row>
    <row r="256" spans="1:2" ht="15">
      <c r="A256" s="76" t="s">
        <v>1762</v>
      </c>
      <c r="B256" s="75" t="s">
        <v>7836</v>
      </c>
    </row>
    <row r="257" spans="1:2" ht="15">
      <c r="A257" s="76" t="s">
        <v>1763</v>
      </c>
      <c r="B257" s="75" t="s">
        <v>7836</v>
      </c>
    </row>
    <row r="258" spans="1:2" ht="15">
      <c r="A258" s="76" t="s">
        <v>1764</v>
      </c>
      <c r="B258" s="75" t="s">
        <v>7836</v>
      </c>
    </row>
    <row r="259" spans="1:2" ht="15">
      <c r="A259" s="76" t="s">
        <v>1765</v>
      </c>
      <c r="B259" s="75" t="s">
        <v>7836</v>
      </c>
    </row>
    <row r="260" spans="1:2" ht="15">
      <c r="A260" s="76" t="s">
        <v>1766</v>
      </c>
      <c r="B260" s="75" t="s">
        <v>7836</v>
      </c>
    </row>
    <row r="261" spans="1:2" ht="15">
      <c r="A261" s="76" t="s">
        <v>1767</v>
      </c>
      <c r="B261" s="75" t="s">
        <v>7836</v>
      </c>
    </row>
    <row r="262" spans="1:2" ht="15">
      <c r="A262" s="76" t="s">
        <v>1768</v>
      </c>
      <c r="B262" s="75" t="s">
        <v>7836</v>
      </c>
    </row>
    <row r="263" spans="1:2" ht="15">
      <c r="A263" s="76" t="s">
        <v>1769</v>
      </c>
      <c r="B263" s="75" t="s">
        <v>7836</v>
      </c>
    </row>
    <row r="264" spans="1:2" ht="15">
      <c r="A264" s="76" t="s">
        <v>1770</v>
      </c>
      <c r="B264" s="75" t="s">
        <v>7836</v>
      </c>
    </row>
    <row r="265" spans="1:2" ht="15">
      <c r="A265" s="76" t="s">
        <v>1771</v>
      </c>
      <c r="B265" s="75" t="s">
        <v>7836</v>
      </c>
    </row>
    <row r="266" spans="1:2" ht="15">
      <c r="A266" s="76" t="s">
        <v>1772</v>
      </c>
      <c r="B266" s="75" t="s">
        <v>7836</v>
      </c>
    </row>
    <row r="267" spans="1:2" ht="15">
      <c r="A267" s="76" t="s">
        <v>1773</v>
      </c>
      <c r="B267" s="75" t="s">
        <v>7836</v>
      </c>
    </row>
    <row r="268" spans="1:2" ht="15">
      <c r="A268" s="76" t="s">
        <v>1774</v>
      </c>
      <c r="B268" s="75" t="s">
        <v>7836</v>
      </c>
    </row>
    <row r="269" spans="1:2" ht="15">
      <c r="A269" s="76" t="s">
        <v>1775</v>
      </c>
      <c r="B269" s="75" t="s">
        <v>7836</v>
      </c>
    </row>
    <row r="270" spans="1:2" ht="15">
      <c r="A270" s="76" t="s">
        <v>1776</v>
      </c>
      <c r="B270" s="75" t="s">
        <v>7836</v>
      </c>
    </row>
    <row r="271" spans="1:2" ht="15">
      <c r="A271" s="76" t="s">
        <v>1777</v>
      </c>
      <c r="B271" s="75" t="s">
        <v>7836</v>
      </c>
    </row>
    <row r="272" spans="1:2" ht="15">
      <c r="A272" s="76" t="s">
        <v>1778</v>
      </c>
      <c r="B272" s="75" t="s">
        <v>7836</v>
      </c>
    </row>
    <row r="273" spans="1:2" ht="15">
      <c r="A273" s="76" t="s">
        <v>1779</v>
      </c>
      <c r="B273" s="75" t="s">
        <v>7836</v>
      </c>
    </row>
    <row r="274" spans="1:2" ht="15">
      <c r="A274" s="76" t="s">
        <v>1780</v>
      </c>
      <c r="B274" s="75" t="s">
        <v>7836</v>
      </c>
    </row>
    <row r="275" spans="1:2" ht="15">
      <c r="A275" s="76" t="s">
        <v>1781</v>
      </c>
      <c r="B275" s="75" t="s">
        <v>7836</v>
      </c>
    </row>
    <row r="276" spans="1:2" ht="15">
      <c r="A276" s="76" t="s">
        <v>1782</v>
      </c>
      <c r="B276" s="75" t="s">
        <v>7836</v>
      </c>
    </row>
    <row r="277" spans="1:2" ht="15">
      <c r="A277" s="76" t="s">
        <v>1783</v>
      </c>
      <c r="B277" s="75" t="s">
        <v>7836</v>
      </c>
    </row>
    <row r="278" spans="1:2" ht="15">
      <c r="A278" s="76" t="s">
        <v>1784</v>
      </c>
      <c r="B278" s="75" t="s">
        <v>7836</v>
      </c>
    </row>
    <row r="279" spans="1:2" ht="15">
      <c r="A279" s="76" t="s">
        <v>1785</v>
      </c>
      <c r="B279" s="75" t="s">
        <v>7836</v>
      </c>
    </row>
    <row r="280" spans="1:2" ht="15">
      <c r="A280" s="76" t="s">
        <v>1786</v>
      </c>
      <c r="B280" s="75" t="s">
        <v>7836</v>
      </c>
    </row>
    <row r="281" spans="1:2" ht="15">
      <c r="A281" s="76" t="s">
        <v>1787</v>
      </c>
      <c r="B281" s="75" t="s">
        <v>7836</v>
      </c>
    </row>
    <row r="282" spans="1:2" ht="15">
      <c r="A282" s="76" t="s">
        <v>1788</v>
      </c>
      <c r="B282" s="75" t="s">
        <v>7836</v>
      </c>
    </row>
    <row r="283" spans="1:2" ht="15">
      <c r="A283" s="76" t="s">
        <v>1789</v>
      </c>
      <c r="B283" s="75" t="s">
        <v>7836</v>
      </c>
    </row>
    <row r="284" spans="1:2" ht="15">
      <c r="A284" s="76" t="s">
        <v>1790</v>
      </c>
      <c r="B284" s="75" t="s">
        <v>7836</v>
      </c>
    </row>
    <row r="285" spans="1:2" ht="15">
      <c r="A285" s="76" t="s">
        <v>1791</v>
      </c>
      <c r="B285" s="75" t="s">
        <v>7836</v>
      </c>
    </row>
    <row r="286" spans="1:2" ht="15">
      <c r="A286" s="76" t="s">
        <v>1792</v>
      </c>
      <c r="B286" s="75" t="s">
        <v>7836</v>
      </c>
    </row>
    <row r="287" spans="1:2" ht="15">
      <c r="A287" s="76" t="s">
        <v>1793</v>
      </c>
      <c r="B287" s="75" t="s">
        <v>7836</v>
      </c>
    </row>
    <row r="288" spans="1:2" ht="15">
      <c r="A288" s="76" t="s">
        <v>1794</v>
      </c>
      <c r="B288" s="75" t="s">
        <v>7836</v>
      </c>
    </row>
    <row r="289" spans="1:2" ht="15">
      <c r="A289" s="76" t="s">
        <v>1795</v>
      </c>
      <c r="B289" s="75" t="s">
        <v>7836</v>
      </c>
    </row>
    <row r="290" spans="1:2" ht="15">
      <c r="A290" s="76" t="s">
        <v>1796</v>
      </c>
      <c r="B290" s="75" t="s">
        <v>7836</v>
      </c>
    </row>
    <row r="291" spans="1:2" ht="15">
      <c r="A291" s="76" t="s">
        <v>1797</v>
      </c>
      <c r="B291" s="75" t="s">
        <v>7836</v>
      </c>
    </row>
    <row r="292" spans="1:2" ht="15">
      <c r="A292" s="76" t="s">
        <v>1798</v>
      </c>
      <c r="B292" s="75" t="s">
        <v>7836</v>
      </c>
    </row>
    <row r="293" spans="1:2" ht="15">
      <c r="A293" s="76" t="s">
        <v>1799</v>
      </c>
      <c r="B293" s="75" t="s">
        <v>7836</v>
      </c>
    </row>
    <row r="294" spans="1:2" ht="15">
      <c r="A294" s="76" t="s">
        <v>1800</v>
      </c>
      <c r="B294" s="75" t="s">
        <v>7836</v>
      </c>
    </row>
    <row r="295" spans="1:2" ht="15">
      <c r="A295" s="76" t="s">
        <v>1801</v>
      </c>
      <c r="B295" s="75" t="s">
        <v>7836</v>
      </c>
    </row>
    <row r="296" spans="1:2" ht="15">
      <c r="A296" s="76" t="s">
        <v>1802</v>
      </c>
      <c r="B296" s="75" t="s">
        <v>7836</v>
      </c>
    </row>
    <row r="297" spans="1:2" ht="15">
      <c r="A297" s="76" t="s">
        <v>1803</v>
      </c>
      <c r="B297" s="75" t="s">
        <v>7836</v>
      </c>
    </row>
    <row r="298" spans="1:2" ht="15">
      <c r="A298" s="76" t="s">
        <v>1804</v>
      </c>
      <c r="B298" s="75" t="s">
        <v>7836</v>
      </c>
    </row>
    <row r="299" spans="1:2" ht="15">
      <c r="A299" s="76" t="s">
        <v>296</v>
      </c>
      <c r="B299" s="75" t="s">
        <v>7836</v>
      </c>
    </row>
    <row r="300" spans="1:2" ht="15">
      <c r="A300" s="76" t="s">
        <v>1805</v>
      </c>
      <c r="B300" s="75" t="s">
        <v>7836</v>
      </c>
    </row>
    <row r="301" spans="1:2" ht="15">
      <c r="A301" s="76" t="s">
        <v>1806</v>
      </c>
      <c r="B301" s="75" t="s">
        <v>7836</v>
      </c>
    </row>
    <row r="302" spans="1:2" ht="15">
      <c r="A302" s="76" t="s">
        <v>1807</v>
      </c>
      <c r="B302" s="75" t="s">
        <v>7836</v>
      </c>
    </row>
    <row r="303" spans="1:2" ht="15">
      <c r="A303" s="76" t="s">
        <v>1808</v>
      </c>
      <c r="B303" s="75" t="s">
        <v>7836</v>
      </c>
    </row>
    <row r="304" spans="1:2" ht="15">
      <c r="A304" s="76" t="s">
        <v>1809</v>
      </c>
      <c r="B304" s="75" t="s">
        <v>7836</v>
      </c>
    </row>
    <row r="305" spans="1:2" ht="15">
      <c r="A305" s="76" t="s">
        <v>1810</v>
      </c>
      <c r="B305" s="75" t="s">
        <v>7836</v>
      </c>
    </row>
    <row r="306" spans="1:2" ht="15">
      <c r="A306" s="76" t="s">
        <v>1811</v>
      </c>
      <c r="B306" s="75" t="s">
        <v>7836</v>
      </c>
    </row>
    <row r="307" spans="1:2" ht="15">
      <c r="A307" s="76" t="s">
        <v>1812</v>
      </c>
      <c r="B307" s="75" t="s">
        <v>7836</v>
      </c>
    </row>
    <row r="308" spans="1:2" ht="15">
      <c r="A308" s="76" t="s">
        <v>1813</v>
      </c>
      <c r="B308" s="75" t="s">
        <v>7836</v>
      </c>
    </row>
    <row r="309" spans="1:2" ht="15">
      <c r="A309" s="76" t="s">
        <v>1814</v>
      </c>
      <c r="B309" s="75" t="s">
        <v>7836</v>
      </c>
    </row>
    <row r="310" spans="1:2" ht="15">
      <c r="A310" s="76" t="s">
        <v>1815</v>
      </c>
      <c r="B310" s="75" t="s">
        <v>7836</v>
      </c>
    </row>
    <row r="311" spans="1:2" ht="15">
      <c r="A311" s="76" t="s">
        <v>1816</v>
      </c>
      <c r="B311" s="75" t="s">
        <v>7836</v>
      </c>
    </row>
    <row r="312" spans="1:2" ht="15">
      <c r="A312" s="76" t="s">
        <v>1817</v>
      </c>
      <c r="B312" s="75" t="s">
        <v>7836</v>
      </c>
    </row>
    <row r="313" spans="1:2" ht="15">
      <c r="A313" s="76" t="s">
        <v>1818</v>
      </c>
      <c r="B313" s="75" t="s">
        <v>7836</v>
      </c>
    </row>
    <row r="314" spans="1:2" ht="15">
      <c r="A314" s="76" t="s">
        <v>1819</v>
      </c>
      <c r="B314" s="75" t="s">
        <v>7836</v>
      </c>
    </row>
    <row r="315" spans="1:2" ht="15">
      <c r="A315" s="76" t="s">
        <v>1820</v>
      </c>
      <c r="B315" s="75" t="s">
        <v>7836</v>
      </c>
    </row>
    <row r="316" spans="1:2" ht="15">
      <c r="A316" s="76" t="s">
        <v>1821</v>
      </c>
      <c r="B316" s="75" t="s">
        <v>7836</v>
      </c>
    </row>
    <row r="317" spans="1:2" ht="15">
      <c r="A317" s="76" t="s">
        <v>1822</v>
      </c>
      <c r="B317" s="75" t="s">
        <v>7836</v>
      </c>
    </row>
    <row r="318" spans="1:2" ht="15">
      <c r="A318" s="76" t="s">
        <v>1823</v>
      </c>
      <c r="B318" s="75" t="s">
        <v>7836</v>
      </c>
    </row>
    <row r="319" spans="1:2" ht="15">
      <c r="A319" s="76" t="s">
        <v>1824</v>
      </c>
      <c r="B319" s="75" t="s">
        <v>7836</v>
      </c>
    </row>
    <row r="320" spans="1:2" ht="15">
      <c r="A320" s="76" t="s">
        <v>1825</v>
      </c>
      <c r="B320" s="75" t="s">
        <v>7836</v>
      </c>
    </row>
    <row r="321" spans="1:2" ht="15">
      <c r="A321" s="76" t="s">
        <v>1826</v>
      </c>
      <c r="B321" s="75" t="s">
        <v>7836</v>
      </c>
    </row>
    <row r="322" spans="1:2" ht="15">
      <c r="A322" s="76" t="s">
        <v>1827</v>
      </c>
      <c r="B322" s="75" t="s">
        <v>7836</v>
      </c>
    </row>
    <row r="323" spans="1:2" ht="15">
      <c r="A323" s="76" t="s">
        <v>1828</v>
      </c>
      <c r="B323" s="75" t="s">
        <v>7836</v>
      </c>
    </row>
    <row r="324" spans="1:2" ht="15">
      <c r="A324" s="76" t="s">
        <v>1829</v>
      </c>
      <c r="B324" s="75" t="s">
        <v>7836</v>
      </c>
    </row>
    <row r="325" spans="1:2" ht="15">
      <c r="A325" s="76" t="s">
        <v>1830</v>
      </c>
      <c r="B325" s="75" t="s">
        <v>7836</v>
      </c>
    </row>
    <row r="326" spans="1:2" ht="15">
      <c r="A326" s="76" t="s">
        <v>1831</v>
      </c>
      <c r="B326" s="75" t="s">
        <v>7836</v>
      </c>
    </row>
    <row r="327" spans="1:2" ht="15">
      <c r="A327" s="76" t="s">
        <v>1832</v>
      </c>
      <c r="B327" s="75" t="s">
        <v>7836</v>
      </c>
    </row>
    <row r="328" spans="1:2" ht="15">
      <c r="A328" s="76" t="s">
        <v>1833</v>
      </c>
      <c r="B328" s="75" t="s">
        <v>7836</v>
      </c>
    </row>
    <row r="329" spans="1:2" ht="15">
      <c r="A329" s="76" t="s">
        <v>1834</v>
      </c>
      <c r="B329" s="75" t="s">
        <v>7836</v>
      </c>
    </row>
    <row r="330" spans="1:2" ht="15">
      <c r="A330" s="76" t="s">
        <v>1835</v>
      </c>
      <c r="B330" s="75" t="s">
        <v>7836</v>
      </c>
    </row>
    <row r="331" spans="1:2" ht="15">
      <c r="A331" s="76" t="s">
        <v>1836</v>
      </c>
      <c r="B331" s="75" t="s">
        <v>7836</v>
      </c>
    </row>
    <row r="332" spans="1:2" ht="15">
      <c r="A332" s="76" t="s">
        <v>1837</v>
      </c>
      <c r="B332" s="75" t="s">
        <v>7836</v>
      </c>
    </row>
    <row r="333" spans="1:2" ht="15">
      <c r="A333" s="76" t="s">
        <v>1838</v>
      </c>
      <c r="B333" s="75" t="s">
        <v>7836</v>
      </c>
    </row>
    <row r="334" spans="1:2" ht="15">
      <c r="A334" s="76" t="s">
        <v>1839</v>
      </c>
      <c r="B334" s="75" t="s">
        <v>7836</v>
      </c>
    </row>
    <row r="335" spans="1:2" ht="15">
      <c r="A335" s="76" t="s">
        <v>1840</v>
      </c>
      <c r="B335" s="75" t="s">
        <v>7836</v>
      </c>
    </row>
    <row r="336" spans="1:2" ht="15">
      <c r="A336" s="76" t="s">
        <v>1841</v>
      </c>
      <c r="B336" s="75" t="s">
        <v>7836</v>
      </c>
    </row>
    <row r="337" spans="1:2" ht="15">
      <c r="A337" s="76" t="s">
        <v>1842</v>
      </c>
      <c r="B337" s="75" t="s">
        <v>7836</v>
      </c>
    </row>
    <row r="338" spans="1:2" ht="15">
      <c r="A338" s="76" t="s">
        <v>1843</v>
      </c>
      <c r="B338" s="75" t="s">
        <v>7836</v>
      </c>
    </row>
    <row r="339" spans="1:2" ht="15">
      <c r="A339" s="76" t="s">
        <v>1844</v>
      </c>
      <c r="B339" s="75" t="s">
        <v>7836</v>
      </c>
    </row>
    <row r="340" spans="1:2" ht="15">
      <c r="A340" s="76" t="s">
        <v>1845</v>
      </c>
      <c r="B340" s="75" t="s">
        <v>7836</v>
      </c>
    </row>
    <row r="341" spans="1:2" ht="15">
      <c r="A341" s="76" t="s">
        <v>1846</v>
      </c>
      <c r="B341" s="75" t="s">
        <v>7836</v>
      </c>
    </row>
    <row r="342" spans="1:2" ht="15">
      <c r="A342" s="76" t="s">
        <v>1847</v>
      </c>
      <c r="B342" s="75" t="s">
        <v>7836</v>
      </c>
    </row>
    <row r="343" spans="1:2" ht="15">
      <c r="A343" s="76" t="s">
        <v>1848</v>
      </c>
      <c r="B343" s="75" t="s">
        <v>7836</v>
      </c>
    </row>
    <row r="344" spans="1:2" ht="15">
      <c r="A344" s="76" t="s">
        <v>1849</v>
      </c>
      <c r="B344" s="75" t="s">
        <v>7836</v>
      </c>
    </row>
    <row r="345" spans="1:2" ht="15">
      <c r="A345" s="76" t="s">
        <v>1850</v>
      </c>
      <c r="B345" s="75" t="s">
        <v>7836</v>
      </c>
    </row>
    <row r="346" spans="1:2" ht="15">
      <c r="A346" s="76" t="s">
        <v>1851</v>
      </c>
      <c r="B346" s="75" t="s">
        <v>7836</v>
      </c>
    </row>
    <row r="347" spans="1:2" ht="15">
      <c r="A347" s="76" t="s">
        <v>1852</v>
      </c>
      <c r="B347" s="75" t="s">
        <v>7836</v>
      </c>
    </row>
    <row r="348" spans="1:2" ht="15">
      <c r="A348" s="76" t="s">
        <v>1853</v>
      </c>
      <c r="B348" s="75" t="s">
        <v>7836</v>
      </c>
    </row>
    <row r="349" spans="1:2" ht="15">
      <c r="A349" s="76" t="s">
        <v>1854</v>
      </c>
      <c r="B349" s="75" t="s">
        <v>7836</v>
      </c>
    </row>
    <row r="350" spans="1:2" ht="15">
      <c r="A350" s="76" t="s">
        <v>1855</v>
      </c>
      <c r="B350" s="75" t="s">
        <v>7836</v>
      </c>
    </row>
    <row r="351" spans="1:2" ht="15">
      <c r="A351" s="76" t="s">
        <v>1856</v>
      </c>
      <c r="B351" s="75" t="s">
        <v>7836</v>
      </c>
    </row>
    <row r="352" spans="1:2" ht="15">
      <c r="A352" s="76" t="s">
        <v>1857</v>
      </c>
      <c r="B352" s="75" t="s">
        <v>7836</v>
      </c>
    </row>
    <row r="353" spans="1:2" ht="15">
      <c r="A353" s="76" t="s">
        <v>1858</v>
      </c>
      <c r="B353" s="75" t="s">
        <v>7836</v>
      </c>
    </row>
    <row r="354" spans="1:2" ht="15">
      <c r="A354" s="76" t="s">
        <v>1859</v>
      </c>
      <c r="B354" s="75" t="s">
        <v>7836</v>
      </c>
    </row>
    <row r="355" spans="1:2" ht="15">
      <c r="A355" s="76" t="s">
        <v>1258</v>
      </c>
      <c r="B355" s="75" t="s">
        <v>7836</v>
      </c>
    </row>
    <row r="356" spans="1:2" ht="15">
      <c r="A356" s="76" t="s">
        <v>1860</v>
      </c>
      <c r="B356" s="75" t="s">
        <v>7836</v>
      </c>
    </row>
    <row r="357" spans="1:2" ht="15">
      <c r="A357" s="76" t="s">
        <v>1861</v>
      </c>
      <c r="B357" s="75" t="s">
        <v>7836</v>
      </c>
    </row>
    <row r="358" spans="1:2" ht="15">
      <c r="A358" s="76" t="s">
        <v>1862</v>
      </c>
      <c r="B358" s="75" t="s">
        <v>7836</v>
      </c>
    </row>
    <row r="359" spans="1:2" ht="15">
      <c r="A359" s="76" t="s">
        <v>1863</v>
      </c>
      <c r="B359" s="75" t="s">
        <v>7836</v>
      </c>
    </row>
    <row r="360" spans="1:2" ht="15">
      <c r="A360" s="76" t="s">
        <v>1864</v>
      </c>
      <c r="B360" s="75" t="s">
        <v>7836</v>
      </c>
    </row>
    <row r="361" spans="1:2" ht="15">
      <c r="A361" s="76" t="s">
        <v>1865</v>
      </c>
      <c r="B361" s="75" t="s">
        <v>7836</v>
      </c>
    </row>
    <row r="362" spans="1:2" ht="15">
      <c r="A362" s="76" t="s">
        <v>1866</v>
      </c>
      <c r="B362" s="75" t="s">
        <v>7836</v>
      </c>
    </row>
    <row r="363" spans="1:2" ht="15">
      <c r="A363" s="76" t="s">
        <v>1867</v>
      </c>
      <c r="B363" s="75" t="s">
        <v>7836</v>
      </c>
    </row>
    <row r="364" spans="1:2" ht="15">
      <c r="A364" s="76" t="s">
        <v>1868</v>
      </c>
      <c r="B364" s="75" t="s">
        <v>7836</v>
      </c>
    </row>
    <row r="365" spans="1:2" ht="15">
      <c r="A365" s="76" t="s">
        <v>1869</v>
      </c>
      <c r="B365" s="75" t="s">
        <v>7836</v>
      </c>
    </row>
    <row r="366" spans="1:2" ht="15">
      <c r="A366" s="76" t="s">
        <v>1870</v>
      </c>
      <c r="B366" s="75" t="s">
        <v>7836</v>
      </c>
    </row>
    <row r="367" spans="1:2" ht="15">
      <c r="A367" s="76" t="s">
        <v>1871</v>
      </c>
      <c r="B367" s="75" t="s">
        <v>7836</v>
      </c>
    </row>
    <row r="368" spans="1:2" ht="15">
      <c r="A368" s="76" t="s">
        <v>1872</v>
      </c>
      <c r="B368" s="75" t="s">
        <v>7836</v>
      </c>
    </row>
    <row r="369" spans="1:2" ht="15">
      <c r="A369" s="76" t="s">
        <v>1873</v>
      </c>
      <c r="B369" s="75" t="s">
        <v>7836</v>
      </c>
    </row>
    <row r="370" spans="1:2" ht="15">
      <c r="A370" s="76" t="s">
        <v>1874</v>
      </c>
      <c r="B370" s="75" t="s">
        <v>7836</v>
      </c>
    </row>
    <row r="371" spans="1:2" ht="15">
      <c r="A371" s="76" t="s">
        <v>1875</v>
      </c>
      <c r="B371" s="75" t="s">
        <v>7836</v>
      </c>
    </row>
    <row r="372" spans="1:2" ht="15">
      <c r="A372" s="76" t="s">
        <v>1876</v>
      </c>
      <c r="B372" s="75" t="s">
        <v>7836</v>
      </c>
    </row>
    <row r="373" spans="1:2" ht="15">
      <c r="A373" s="76" t="s">
        <v>1877</v>
      </c>
      <c r="B373" s="75" t="s">
        <v>7836</v>
      </c>
    </row>
    <row r="374" spans="1:2" ht="15">
      <c r="A374" s="76" t="s">
        <v>1878</v>
      </c>
      <c r="B374" s="75" t="s">
        <v>7836</v>
      </c>
    </row>
    <row r="375" spans="1:2" ht="15">
      <c r="A375" s="76" t="s">
        <v>1879</v>
      </c>
      <c r="B375" s="75" t="s">
        <v>7836</v>
      </c>
    </row>
    <row r="376" spans="1:2" ht="15">
      <c r="A376" s="76" t="s">
        <v>1880</v>
      </c>
      <c r="B376" s="75" t="s">
        <v>7836</v>
      </c>
    </row>
    <row r="377" spans="1:2" ht="15">
      <c r="A377" s="76" t="s">
        <v>1881</v>
      </c>
      <c r="B377" s="75" t="s">
        <v>7836</v>
      </c>
    </row>
    <row r="378" spans="1:2" ht="15">
      <c r="A378" s="76" t="s">
        <v>1882</v>
      </c>
      <c r="B378" s="75" t="s">
        <v>7836</v>
      </c>
    </row>
    <row r="379" spans="1:2" ht="15">
      <c r="A379" s="76" t="s">
        <v>1883</v>
      </c>
      <c r="B379" s="75" t="s">
        <v>7836</v>
      </c>
    </row>
    <row r="380" spans="1:2" ht="15">
      <c r="A380" s="76" t="s">
        <v>1884</v>
      </c>
      <c r="B380" s="75" t="s">
        <v>7836</v>
      </c>
    </row>
    <row r="381" spans="1:2" ht="15">
      <c r="A381" s="76" t="s">
        <v>1885</v>
      </c>
      <c r="B381" s="75" t="s">
        <v>7836</v>
      </c>
    </row>
    <row r="382" spans="1:2" ht="15">
      <c r="A382" s="76" t="s">
        <v>1886</v>
      </c>
      <c r="B382" s="75" t="s">
        <v>7836</v>
      </c>
    </row>
    <row r="383" spans="1:2" ht="15">
      <c r="A383" s="76" t="s">
        <v>1887</v>
      </c>
      <c r="B383" s="75" t="s">
        <v>7836</v>
      </c>
    </row>
    <row r="384" spans="1:2" ht="15">
      <c r="A384" s="76" t="s">
        <v>1888</v>
      </c>
      <c r="B384" s="75" t="s">
        <v>7836</v>
      </c>
    </row>
    <row r="385" spans="1:2" ht="15">
      <c r="A385" s="76" t="s">
        <v>1889</v>
      </c>
      <c r="B385" s="75" t="s">
        <v>7836</v>
      </c>
    </row>
    <row r="386" spans="1:2" ht="15">
      <c r="A386" s="76" t="s">
        <v>1890</v>
      </c>
      <c r="B386" s="75" t="s">
        <v>7836</v>
      </c>
    </row>
    <row r="387" spans="1:2" ht="15">
      <c r="A387" s="76" t="s">
        <v>1891</v>
      </c>
      <c r="B387" s="75" t="s">
        <v>7836</v>
      </c>
    </row>
    <row r="388" spans="1:2" ht="15">
      <c r="A388" s="76" t="s">
        <v>1892</v>
      </c>
      <c r="B388" s="75" t="s">
        <v>7836</v>
      </c>
    </row>
    <row r="389" spans="1:2" ht="15">
      <c r="A389" s="76" t="s">
        <v>1893</v>
      </c>
      <c r="B389" s="75" t="s">
        <v>7836</v>
      </c>
    </row>
    <row r="390" spans="1:2" ht="15">
      <c r="A390" s="76" t="s">
        <v>1894</v>
      </c>
      <c r="B390" s="75" t="s">
        <v>7836</v>
      </c>
    </row>
    <row r="391" spans="1:2" ht="15">
      <c r="A391" s="76" t="s">
        <v>1895</v>
      </c>
      <c r="B391" s="75" t="s">
        <v>7836</v>
      </c>
    </row>
    <row r="392" spans="1:2" ht="15">
      <c r="A392" s="76" t="s">
        <v>1896</v>
      </c>
      <c r="B392" s="75" t="s">
        <v>7836</v>
      </c>
    </row>
    <row r="393" spans="1:2" ht="15">
      <c r="A393" s="76" t="s">
        <v>1897</v>
      </c>
      <c r="B393" s="75" t="s">
        <v>7836</v>
      </c>
    </row>
    <row r="394" spans="1:2" ht="15">
      <c r="A394" s="76" t="s">
        <v>1898</v>
      </c>
      <c r="B394" s="75" t="s">
        <v>7836</v>
      </c>
    </row>
    <row r="395" spans="1:2" ht="15">
      <c r="A395" s="76" t="s">
        <v>1899</v>
      </c>
      <c r="B395" s="75" t="s">
        <v>7836</v>
      </c>
    </row>
    <row r="396" spans="1:2" ht="15">
      <c r="A396" s="76" t="s">
        <v>1900</v>
      </c>
      <c r="B396" s="75" t="s">
        <v>7836</v>
      </c>
    </row>
    <row r="397" spans="1:2" ht="15">
      <c r="A397" s="76" t="s">
        <v>1901</v>
      </c>
      <c r="B397" s="75" t="s">
        <v>7836</v>
      </c>
    </row>
    <row r="398" spans="1:2" ht="15">
      <c r="A398" s="76" t="s">
        <v>1902</v>
      </c>
      <c r="B398" s="75" t="s">
        <v>7836</v>
      </c>
    </row>
    <row r="399" spans="1:2" ht="15">
      <c r="A399" s="76" t="s">
        <v>1903</v>
      </c>
      <c r="B399" s="75" t="s">
        <v>7836</v>
      </c>
    </row>
    <row r="400" spans="1:2" ht="15">
      <c r="A400" s="76" t="s">
        <v>1904</v>
      </c>
      <c r="B400" s="75" t="s">
        <v>7836</v>
      </c>
    </row>
    <row r="401" spans="1:2" ht="15">
      <c r="A401" s="76" t="s">
        <v>1905</v>
      </c>
      <c r="B401" s="75" t="s">
        <v>7836</v>
      </c>
    </row>
    <row r="402" spans="1:2" ht="15">
      <c r="A402" s="76" t="s">
        <v>1906</v>
      </c>
      <c r="B402" s="75" t="s">
        <v>7836</v>
      </c>
    </row>
    <row r="403" spans="1:2" ht="15">
      <c r="A403" s="76" t="s">
        <v>1907</v>
      </c>
      <c r="B403" s="75" t="s">
        <v>7836</v>
      </c>
    </row>
    <row r="404" spans="1:2" ht="15">
      <c r="A404" s="76" t="s">
        <v>1908</v>
      </c>
      <c r="B404" s="75" t="s">
        <v>7836</v>
      </c>
    </row>
    <row r="405" spans="1:2" ht="15">
      <c r="A405" s="76" t="s">
        <v>1909</v>
      </c>
      <c r="B405" s="75" t="s">
        <v>7836</v>
      </c>
    </row>
    <row r="406" spans="1:2" ht="15">
      <c r="A406" s="76" t="s">
        <v>1910</v>
      </c>
      <c r="B406" s="75" t="s">
        <v>7836</v>
      </c>
    </row>
    <row r="407" spans="1:2" ht="15">
      <c r="A407" s="76" t="s">
        <v>1911</v>
      </c>
      <c r="B407" s="75" t="s">
        <v>7836</v>
      </c>
    </row>
    <row r="408" spans="1:2" ht="15">
      <c r="A408" s="76" t="s">
        <v>1912</v>
      </c>
      <c r="B408" s="75" t="s">
        <v>7836</v>
      </c>
    </row>
    <row r="409" spans="1:2" ht="15">
      <c r="A409" s="76" t="s">
        <v>1096</v>
      </c>
      <c r="B409" s="75" t="s">
        <v>7836</v>
      </c>
    </row>
    <row r="410" spans="1:2" ht="15">
      <c r="A410" s="76" t="s">
        <v>1913</v>
      </c>
      <c r="B410" s="75" t="s">
        <v>7836</v>
      </c>
    </row>
    <row r="411" spans="1:2" ht="15">
      <c r="A411" s="76" t="s">
        <v>1914</v>
      </c>
      <c r="B411" s="75" t="s">
        <v>7836</v>
      </c>
    </row>
    <row r="412" spans="1:2" ht="15">
      <c r="A412" s="76" t="s">
        <v>1915</v>
      </c>
      <c r="B412" s="75" t="s">
        <v>7836</v>
      </c>
    </row>
    <row r="413" spans="1:2" ht="15">
      <c r="A413" s="76" t="s">
        <v>1916</v>
      </c>
      <c r="B413" s="75" t="s">
        <v>7836</v>
      </c>
    </row>
    <row r="414" spans="1:2" ht="15">
      <c r="A414" s="76" t="s">
        <v>1917</v>
      </c>
      <c r="B414" s="75" t="s">
        <v>7836</v>
      </c>
    </row>
    <row r="415" spans="1:2" ht="15">
      <c r="A415" s="76" t="s">
        <v>1918</v>
      </c>
      <c r="B415" s="75" t="s">
        <v>7836</v>
      </c>
    </row>
    <row r="416" spans="1:2" ht="15">
      <c r="A416" s="76" t="s">
        <v>1202</v>
      </c>
      <c r="B416" s="75" t="s">
        <v>7836</v>
      </c>
    </row>
    <row r="417" spans="1:2" ht="15">
      <c r="A417" s="76" t="s">
        <v>1919</v>
      </c>
      <c r="B417" s="75" t="s">
        <v>7836</v>
      </c>
    </row>
    <row r="418" spans="1:2" ht="15">
      <c r="A418" s="76" t="s">
        <v>1920</v>
      </c>
      <c r="B418" s="75" t="s">
        <v>7836</v>
      </c>
    </row>
    <row r="419" spans="1:2" ht="15">
      <c r="A419" s="76" t="s">
        <v>1921</v>
      </c>
      <c r="B419" s="75" t="s">
        <v>7836</v>
      </c>
    </row>
    <row r="420" spans="1:2" ht="15">
      <c r="A420" s="76" t="s">
        <v>1922</v>
      </c>
      <c r="B420" s="75" t="s">
        <v>7836</v>
      </c>
    </row>
    <row r="421" spans="1:2" ht="15">
      <c r="A421" s="76" t="s">
        <v>1923</v>
      </c>
      <c r="B421" s="75" t="s">
        <v>7836</v>
      </c>
    </row>
    <row r="422" spans="1:2" ht="15">
      <c r="A422" s="76" t="s">
        <v>1924</v>
      </c>
      <c r="B422" s="75" t="s">
        <v>7836</v>
      </c>
    </row>
    <row r="423" spans="1:2" ht="15">
      <c r="A423" s="76" t="s">
        <v>1925</v>
      </c>
      <c r="B423" s="75" t="s">
        <v>7836</v>
      </c>
    </row>
    <row r="424" spans="1:2" ht="15">
      <c r="A424" s="76" t="s">
        <v>1926</v>
      </c>
      <c r="B424" s="75" t="s">
        <v>7836</v>
      </c>
    </row>
    <row r="425" spans="1:2" ht="15">
      <c r="A425" s="76" t="s">
        <v>1927</v>
      </c>
      <c r="B425" s="75" t="s">
        <v>7836</v>
      </c>
    </row>
    <row r="426" spans="1:2" ht="15">
      <c r="A426" s="76" t="s">
        <v>1928</v>
      </c>
      <c r="B426" s="75" t="s">
        <v>7836</v>
      </c>
    </row>
    <row r="427" spans="1:2" ht="15">
      <c r="A427" s="76" t="s">
        <v>1929</v>
      </c>
      <c r="B427" s="75" t="s">
        <v>7836</v>
      </c>
    </row>
    <row r="428" spans="1:2" ht="15">
      <c r="A428" s="76" t="s">
        <v>1930</v>
      </c>
      <c r="B428" s="75" t="s">
        <v>7836</v>
      </c>
    </row>
    <row r="429" spans="1:2" ht="15">
      <c r="A429" s="76" t="s">
        <v>1931</v>
      </c>
      <c r="B429" s="75" t="s">
        <v>7836</v>
      </c>
    </row>
    <row r="430" spans="1:2" ht="15">
      <c r="A430" s="76" t="s">
        <v>1932</v>
      </c>
      <c r="B430" s="75" t="s">
        <v>7836</v>
      </c>
    </row>
    <row r="431" spans="1:2" ht="15">
      <c r="A431" s="76" t="s">
        <v>1933</v>
      </c>
      <c r="B431" s="75" t="s">
        <v>7836</v>
      </c>
    </row>
    <row r="432" spans="1:2" ht="15">
      <c r="A432" s="76" t="s">
        <v>1934</v>
      </c>
      <c r="B432" s="75" t="s">
        <v>7836</v>
      </c>
    </row>
    <row r="433" spans="1:2" ht="15">
      <c r="A433" s="76" t="s">
        <v>1935</v>
      </c>
      <c r="B433" s="75" t="s">
        <v>7836</v>
      </c>
    </row>
    <row r="434" spans="1:2" ht="15">
      <c r="A434" s="76" t="s">
        <v>1936</v>
      </c>
      <c r="B434" s="75" t="s">
        <v>7836</v>
      </c>
    </row>
    <row r="435" spans="1:2" ht="15">
      <c r="A435" s="76" t="s">
        <v>1937</v>
      </c>
      <c r="B435" s="75" t="s">
        <v>7836</v>
      </c>
    </row>
    <row r="436" spans="1:2" ht="15">
      <c r="A436" s="76" t="s">
        <v>1938</v>
      </c>
      <c r="B436" s="75" t="s">
        <v>7836</v>
      </c>
    </row>
    <row r="437" spans="1:2" ht="15">
      <c r="A437" s="76" t="s">
        <v>1939</v>
      </c>
      <c r="B437" s="75" t="s">
        <v>7836</v>
      </c>
    </row>
    <row r="438" spans="1:2" ht="15">
      <c r="A438" s="76" t="s">
        <v>1940</v>
      </c>
      <c r="B438" s="75" t="s">
        <v>7836</v>
      </c>
    </row>
    <row r="439" spans="1:2" ht="15">
      <c r="A439" s="76" t="s">
        <v>269</v>
      </c>
      <c r="B439" s="75" t="s">
        <v>7836</v>
      </c>
    </row>
    <row r="440" spans="1:2" ht="15">
      <c r="A440" s="76" t="s">
        <v>1941</v>
      </c>
      <c r="B440" s="75" t="s">
        <v>7836</v>
      </c>
    </row>
    <row r="441" spans="1:2" ht="15">
      <c r="A441" s="76" t="s">
        <v>291</v>
      </c>
      <c r="B441" s="75" t="s">
        <v>7836</v>
      </c>
    </row>
    <row r="442" spans="1:2" ht="15">
      <c r="A442" s="76" t="s">
        <v>1942</v>
      </c>
      <c r="B442" s="75" t="s">
        <v>7836</v>
      </c>
    </row>
    <row r="443" spans="1:2" ht="15">
      <c r="A443" s="76" t="s">
        <v>1943</v>
      </c>
      <c r="B443" s="75" t="s">
        <v>7836</v>
      </c>
    </row>
    <row r="444" spans="1:2" ht="15">
      <c r="A444" s="76" t="s">
        <v>1944</v>
      </c>
      <c r="B444" s="75" t="s">
        <v>7836</v>
      </c>
    </row>
    <row r="445" spans="1:2" ht="15">
      <c r="A445" s="76" t="s">
        <v>1945</v>
      </c>
      <c r="B445" s="75" t="s">
        <v>7836</v>
      </c>
    </row>
    <row r="446" spans="1:2" ht="15">
      <c r="A446" s="76" t="s">
        <v>1946</v>
      </c>
      <c r="B446" s="75" t="s">
        <v>7836</v>
      </c>
    </row>
    <row r="447" spans="1:2" ht="15">
      <c r="A447" s="76" t="s">
        <v>1947</v>
      </c>
      <c r="B447" s="75" t="s">
        <v>7836</v>
      </c>
    </row>
    <row r="448" spans="1:2" ht="15">
      <c r="A448" s="76" t="s">
        <v>1948</v>
      </c>
      <c r="B448" s="75" t="s">
        <v>7836</v>
      </c>
    </row>
    <row r="449" spans="1:2" ht="15">
      <c r="A449" s="76" t="s">
        <v>1949</v>
      </c>
      <c r="B449" s="75" t="s">
        <v>7836</v>
      </c>
    </row>
    <row r="450" spans="1:2" ht="15">
      <c r="A450" s="76" t="s">
        <v>1950</v>
      </c>
      <c r="B450" s="75" t="s">
        <v>7836</v>
      </c>
    </row>
    <row r="451" spans="1:2" ht="15">
      <c r="A451" s="76" t="s">
        <v>1951</v>
      </c>
      <c r="B451" s="75" t="s">
        <v>7836</v>
      </c>
    </row>
    <row r="452" spans="1:2" ht="15">
      <c r="A452" s="76" t="s">
        <v>1952</v>
      </c>
      <c r="B452" s="75" t="s">
        <v>7836</v>
      </c>
    </row>
    <row r="453" spans="1:2" ht="15">
      <c r="A453" s="76" t="s">
        <v>1953</v>
      </c>
      <c r="B453" s="75" t="s">
        <v>7836</v>
      </c>
    </row>
    <row r="454" spans="1:2" ht="15">
      <c r="A454" s="76" t="s">
        <v>1954</v>
      </c>
      <c r="B454" s="75" t="s">
        <v>7836</v>
      </c>
    </row>
    <row r="455" spans="1:2" ht="15">
      <c r="A455" s="76" t="s">
        <v>1955</v>
      </c>
      <c r="B455" s="75" t="s">
        <v>7836</v>
      </c>
    </row>
    <row r="456" spans="1:2" ht="15">
      <c r="A456" s="76" t="s">
        <v>1956</v>
      </c>
      <c r="B456" s="75" t="s">
        <v>7836</v>
      </c>
    </row>
    <row r="457" spans="1:2" ht="15">
      <c r="A457" s="76" t="s">
        <v>1957</v>
      </c>
      <c r="B457" s="75" t="s">
        <v>7836</v>
      </c>
    </row>
    <row r="458" spans="1:2" ht="15">
      <c r="A458" s="76" t="s">
        <v>1958</v>
      </c>
      <c r="B458" s="75" t="s">
        <v>7836</v>
      </c>
    </row>
    <row r="459" spans="1:2" ht="15">
      <c r="A459" s="76" t="s">
        <v>1959</v>
      </c>
      <c r="B459" s="75" t="s">
        <v>7836</v>
      </c>
    </row>
    <row r="460" spans="1:2" ht="15">
      <c r="A460" s="76" t="s">
        <v>1960</v>
      </c>
      <c r="B460" s="75" t="s">
        <v>7836</v>
      </c>
    </row>
    <row r="461" spans="1:2" ht="15">
      <c r="A461" s="76" t="s">
        <v>1961</v>
      </c>
      <c r="B461" s="75" t="s">
        <v>7836</v>
      </c>
    </row>
    <row r="462" spans="1:2" ht="15">
      <c r="A462" s="76" t="s">
        <v>1962</v>
      </c>
      <c r="B462" s="75" t="s">
        <v>7836</v>
      </c>
    </row>
    <row r="463" spans="1:2" ht="15">
      <c r="A463" s="76" t="s">
        <v>1963</v>
      </c>
      <c r="B463" s="75" t="s">
        <v>7836</v>
      </c>
    </row>
    <row r="464" spans="1:2" ht="15">
      <c r="A464" s="76" t="s">
        <v>1964</v>
      </c>
      <c r="B464" s="75" t="s">
        <v>7836</v>
      </c>
    </row>
    <row r="465" spans="1:2" ht="15">
      <c r="A465" s="76" t="s">
        <v>1965</v>
      </c>
      <c r="B465" s="75" t="s">
        <v>7836</v>
      </c>
    </row>
    <row r="466" spans="1:2" ht="15">
      <c r="A466" s="76" t="s">
        <v>1966</v>
      </c>
      <c r="B466" s="75" t="s">
        <v>7836</v>
      </c>
    </row>
    <row r="467" spans="1:2" ht="15">
      <c r="A467" s="76" t="s">
        <v>1967</v>
      </c>
      <c r="B467" s="75" t="s">
        <v>7836</v>
      </c>
    </row>
    <row r="468" spans="1:2" ht="15">
      <c r="A468" s="76" t="s">
        <v>1968</v>
      </c>
      <c r="B468" s="75" t="s">
        <v>7836</v>
      </c>
    </row>
    <row r="469" spans="1:2" ht="15">
      <c r="A469" s="76" t="s">
        <v>1969</v>
      </c>
      <c r="B469" s="75" t="s">
        <v>7836</v>
      </c>
    </row>
    <row r="470" spans="1:2" ht="15">
      <c r="A470" s="76" t="s">
        <v>1970</v>
      </c>
      <c r="B470" s="75" t="s">
        <v>7836</v>
      </c>
    </row>
    <row r="471" spans="1:2" ht="15">
      <c r="A471" s="76" t="s">
        <v>1971</v>
      </c>
      <c r="B471" s="75" t="s">
        <v>7836</v>
      </c>
    </row>
    <row r="472" spans="1:2" ht="15">
      <c r="A472" s="76" t="s">
        <v>1972</v>
      </c>
      <c r="B472" s="75" t="s">
        <v>7836</v>
      </c>
    </row>
    <row r="473" spans="1:2" ht="15">
      <c r="A473" s="76" t="s">
        <v>1973</v>
      </c>
      <c r="B473" s="75" t="s">
        <v>7836</v>
      </c>
    </row>
    <row r="474" spans="1:2" ht="15">
      <c r="A474" s="76" t="s">
        <v>1974</v>
      </c>
      <c r="B474" s="75" t="s">
        <v>7836</v>
      </c>
    </row>
    <row r="475" spans="1:2" ht="15">
      <c r="A475" s="76" t="s">
        <v>1975</v>
      </c>
      <c r="B475" s="75" t="s">
        <v>7836</v>
      </c>
    </row>
    <row r="476" spans="1:2" ht="15">
      <c r="A476" s="76" t="s">
        <v>1976</v>
      </c>
      <c r="B476" s="75" t="s">
        <v>7836</v>
      </c>
    </row>
    <row r="477" spans="1:2" ht="15">
      <c r="A477" s="76" t="s">
        <v>1977</v>
      </c>
      <c r="B477" s="75" t="s">
        <v>7836</v>
      </c>
    </row>
    <row r="478" spans="1:2" ht="15">
      <c r="A478" s="76" t="s">
        <v>1978</v>
      </c>
      <c r="B478" s="75" t="s">
        <v>7836</v>
      </c>
    </row>
    <row r="479" spans="1:2" ht="15">
      <c r="A479" s="76" t="s">
        <v>1979</v>
      </c>
      <c r="B479" s="75" t="s">
        <v>7836</v>
      </c>
    </row>
    <row r="480" spans="1:2" ht="15">
      <c r="A480" s="76" t="s">
        <v>1980</v>
      </c>
      <c r="B480" s="75" t="s">
        <v>7836</v>
      </c>
    </row>
    <row r="481" spans="1:2" ht="15">
      <c r="A481" s="76" t="s">
        <v>1981</v>
      </c>
      <c r="B481" s="75" t="s">
        <v>7836</v>
      </c>
    </row>
    <row r="482" spans="1:2" ht="15">
      <c r="A482" s="76" t="s">
        <v>1982</v>
      </c>
      <c r="B482" s="75" t="s">
        <v>7836</v>
      </c>
    </row>
    <row r="483" spans="1:2" ht="15">
      <c r="A483" s="76" t="s">
        <v>1983</v>
      </c>
      <c r="B483" s="75" t="s">
        <v>7836</v>
      </c>
    </row>
    <row r="484" spans="1:2" ht="15">
      <c r="A484" s="76" t="s">
        <v>1984</v>
      </c>
      <c r="B484" s="75" t="s">
        <v>7836</v>
      </c>
    </row>
    <row r="485" spans="1:2" ht="15">
      <c r="A485" s="76" t="s">
        <v>1985</v>
      </c>
      <c r="B485" s="75" t="s">
        <v>7836</v>
      </c>
    </row>
    <row r="486" spans="1:2" ht="15">
      <c r="A486" s="76" t="s">
        <v>1986</v>
      </c>
      <c r="B486" s="75" t="s">
        <v>7836</v>
      </c>
    </row>
    <row r="487" spans="1:2" ht="15">
      <c r="A487" s="76" t="s">
        <v>1987</v>
      </c>
      <c r="B487" s="75" t="s">
        <v>7836</v>
      </c>
    </row>
    <row r="488" spans="1:2" ht="15">
      <c r="A488" s="76" t="s">
        <v>1988</v>
      </c>
      <c r="B488" s="75" t="s">
        <v>7836</v>
      </c>
    </row>
    <row r="489" spans="1:2" ht="15">
      <c r="A489" s="76" t="s">
        <v>1989</v>
      </c>
      <c r="B489" s="75" t="s">
        <v>7836</v>
      </c>
    </row>
    <row r="490" spans="1:2" ht="15">
      <c r="A490" s="76" t="s">
        <v>1990</v>
      </c>
      <c r="B490" s="75" t="s">
        <v>7836</v>
      </c>
    </row>
    <row r="491" spans="1:2" ht="15">
      <c r="A491" s="76" t="s">
        <v>1991</v>
      </c>
      <c r="B491" s="75" t="s">
        <v>7836</v>
      </c>
    </row>
    <row r="492" spans="1:2" ht="15">
      <c r="A492" s="76" t="s">
        <v>1992</v>
      </c>
      <c r="B492" s="75" t="s">
        <v>7836</v>
      </c>
    </row>
    <row r="493" spans="1:2" ht="15">
      <c r="A493" s="76" t="s">
        <v>1993</v>
      </c>
      <c r="B493" s="75" t="s">
        <v>7836</v>
      </c>
    </row>
    <row r="494" spans="1:2" ht="15">
      <c r="A494" s="76" t="s">
        <v>1994</v>
      </c>
      <c r="B494" s="75" t="s">
        <v>7836</v>
      </c>
    </row>
    <row r="495" spans="1:2" ht="15">
      <c r="A495" s="76" t="s">
        <v>1995</v>
      </c>
      <c r="B495" s="75" t="s">
        <v>7836</v>
      </c>
    </row>
    <row r="496" spans="1:2" ht="15">
      <c r="A496" s="76" t="s">
        <v>1996</v>
      </c>
      <c r="B496" s="75" t="s">
        <v>7836</v>
      </c>
    </row>
    <row r="497" spans="1:2" ht="15">
      <c r="A497" s="76" t="s">
        <v>1997</v>
      </c>
      <c r="B497" s="75" t="s">
        <v>7836</v>
      </c>
    </row>
    <row r="498" spans="1:2" ht="15">
      <c r="A498" s="76" t="s">
        <v>1998</v>
      </c>
      <c r="B498" s="75" t="s">
        <v>7836</v>
      </c>
    </row>
    <row r="499" spans="1:2" ht="15">
      <c r="A499" s="76" t="s">
        <v>1999</v>
      </c>
      <c r="B499" s="75" t="s">
        <v>7836</v>
      </c>
    </row>
    <row r="500" spans="1:2" ht="15">
      <c r="A500" s="76" t="s">
        <v>2000</v>
      </c>
      <c r="B500" s="75" t="s">
        <v>7836</v>
      </c>
    </row>
    <row r="501" spans="1:2" ht="15">
      <c r="A501" s="76" t="s">
        <v>2001</v>
      </c>
      <c r="B501" s="75" t="s">
        <v>7836</v>
      </c>
    </row>
    <row r="502" spans="1:2" ht="15">
      <c r="A502" s="76" t="s">
        <v>2002</v>
      </c>
      <c r="B502" s="75" t="s">
        <v>7836</v>
      </c>
    </row>
    <row r="503" spans="1:2" ht="15">
      <c r="A503" s="76" t="s">
        <v>2003</v>
      </c>
      <c r="B503" s="75" t="s">
        <v>7836</v>
      </c>
    </row>
    <row r="504" spans="1:2" ht="15">
      <c r="A504" s="76" t="s">
        <v>2004</v>
      </c>
      <c r="B504" s="75" t="s">
        <v>7836</v>
      </c>
    </row>
    <row r="505" spans="1:2" ht="15">
      <c r="A505" s="76" t="s">
        <v>2005</v>
      </c>
      <c r="B505" s="75" t="s">
        <v>7836</v>
      </c>
    </row>
    <row r="506" spans="1:2" ht="15">
      <c r="A506" s="76" t="s">
        <v>2006</v>
      </c>
      <c r="B506" s="75" t="s">
        <v>7836</v>
      </c>
    </row>
    <row r="507" spans="1:2" ht="15">
      <c r="A507" s="76" t="s">
        <v>2007</v>
      </c>
      <c r="B507" s="75" t="s">
        <v>7836</v>
      </c>
    </row>
    <row r="508" spans="1:2" ht="15">
      <c r="A508" s="76" t="s">
        <v>2008</v>
      </c>
      <c r="B508" s="75" t="s">
        <v>7836</v>
      </c>
    </row>
    <row r="509" spans="1:2" ht="15">
      <c r="A509" s="76" t="s">
        <v>2009</v>
      </c>
      <c r="B509" s="75" t="s">
        <v>7836</v>
      </c>
    </row>
    <row r="510" spans="1:2" ht="15">
      <c r="A510" s="76" t="s">
        <v>2010</v>
      </c>
      <c r="B510" s="75" t="s">
        <v>7836</v>
      </c>
    </row>
    <row r="511" spans="1:2" ht="15">
      <c r="A511" s="76" t="s">
        <v>2011</v>
      </c>
      <c r="B511" s="75" t="s">
        <v>7836</v>
      </c>
    </row>
    <row r="512" spans="1:2" ht="15">
      <c r="A512" s="76" t="s">
        <v>2012</v>
      </c>
      <c r="B512" s="75" t="s">
        <v>7836</v>
      </c>
    </row>
    <row r="513" spans="1:2" ht="15">
      <c r="A513" s="76" t="s">
        <v>2013</v>
      </c>
      <c r="B513" s="75" t="s">
        <v>7836</v>
      </c>
    </row>
    <row r="514" spans="1:2" ht="15">
      <c r="A514" s="76" t="s">
        <v>2014</v>
      </c>
      <c r="B514" s="75" t="s">
        <v>7836</v>
      </c>
    </row>
    <row r="515" spans="1:2" ht="15">
      <c r="A515" s="76" t="s">
        <v>2015</v>
      </c>
      <c r="B515" s="75" t="s">
        <v>7836</v>
      </c>
    </row>
    <row r="516" spans="1:2" ht="15">
      <c r="A516" s="76" t="s">
        <v>1411</v>
      </c>
      <c r="B516" s="75" t="s">
        <v>7836</v>
      </c>
    </row>
    <row r="517" spans="1:2" ht="15">
      <c r="A517" s="76" t="s">
        <v>2016</v>
      </c>
      <c r="B517" s="75" t="s">
        <v>7836</v>
      </c>
    </row>
    <row r="518" spans="1:2" ht="15">
      <c r="A518" s="76" t="s">
        <v>2017</v>
      </c>
      <c r="B518" s="75" t="s">
        <v>7836</v>
      </c>
    </row>
    <row r="519" spans="1:2" ht="15">
      <c r="A519" s="76" t="s">
        <v>2018</v>
      </c>
      <c r="B519" s="75" t="s">
        <v>7836</v>
      </c>
    </row>
    <row r="520" spans="1:2" ht="15">
      <c r="A520" s="76" t="s">
        <v>2019</v>
      </c>
      <c r="B520" s="75" t="s">
        <v>7836</v>
      </c>
    </row>
    <row r="521" spans="1:2" ht="15">
      <c r="A521" s="76" t="s">
        <v>2020</v>
      </c>
      <c r="B521" s="75" t="s">
        <v>7836</v>
      </c>
    </row>
    <row r="522" spans="1:2" ht="15">
      <c r="A522" s="76" t="s">
        <v>2021</v>
      </c>
      <c r="B522" s="75" t="s">
        <v>7836</v>
      </c>
    </row>
    <row r="523" spans="1:2" ht="15">
      <c r="A523" s="76" t="s">
        <v>2022</v>
      </c>
      <c r="B523" s="75" t="s">
        <v>7836</v>
      </c>
    </row>
    <row r="524" spans="1:2" ht="15">
      <c r="A524" s="76" t="s">
        <v>2023</v>
      </c>
      <c r="B524" s="75" t="s">
        <v>7836</v>
      </c>
    </row>
    <row r="525" spans="1:2" ht="15">
      <c r="A525" s="76" t="s">
        <v>2024</v>
      </c>
      <c r="B525" s="75" t="s">
        <v>7836</v>
      </c>
    </row>
    <row r="526" spans="1:2" ht="15">
      <c r="A526" s="76" t="s">
        <v>2025</v>
      </c>
      <c r="B526" s="75" t="s">
        <v>7836</v>
      </c>
    </row>
    <row r="527" spans="1:2" ht="15">
      <c r="A527" s="76" t="s">
        <v>2026</v>
      </c>
      <c r="B527" s="75" t="s">
        <v>7836</v>
      </c>
    </row>
    <row r="528" spans="1:2" ht="15">
      <c r="A528" s="76" t="s">
        <v>2027</v>
      </c>
      <c r="B528" s="75" t="s">
        <v>7836</v>
      </c>
    </row>
    <row r="529" spans="1:2" ht="15">
      <c r="A529" s="76" t="s">
        <v>2028</v>
      </c>
      <c r="B529" s="75" t="s">
        <v>7836</v>
      </c>
    </row>
    <row r="530" spans="1:2" ht="15">
      <c r="A530" s="76" t="s">
        <v>2029</v>
      </c>
      <c r="B530" s="75" t="s">
        <v>7836</v>
      </c>
    </row>
    <row r="531" spans="1:2" ht="15">
      <c r="A531" s="76" t="s">
        <v>2030</v>
      </c>
      <c r="B531" s="75" t="s">
        <v>7837</v>
      </c>
    </row>
    <row r="532" spans="1:2" ht="15">
      <c r="A532" s="76" t="s">
        <v>2031</v>
      </c>
      <c r="B532" s="75" t="s">
        <v>7837</v>
      </c>
    </row>
    <row r="533" spans="1:2" ht="15">
      <c r="A533" s="76" t="s">
        <v>2032</v>
      </c>
      <c r="B533" s="75" t="s">
        <v>7837</v>
      </c>
    </row>
    <row r="534" spans="1:2" ht="15">
      <c r="A534" s="76" t="s">
        <v>2033</v>
      </c>
      <c r="B534" s="75" t="s">
        <v>7837</v>
      </c>
    </row>
    <row r="535" spans="1:2" ht="15">
      <c r="A535" s="76" t="s">
        <v>2034</v>
      </c>
      <c r="B535" s="75" t="s">
        <v>7837</v>
      </c>
    </row>
    <row r="536" spans="1:2" ht="15">
      <c r="A536" s="76" t="s">
        <v>2035</v>
      </c>
      <c r="B536" s="75" t="s">
        <v>7837</v>
      </c>
    </row>
    <row r="537" spans="1:2" ht="15">
      <c r="A537" s="76" t="s">
        <v>1325</v>
      </c>
      <c r="B537" s="75" t="s">
        <v>7837</v>
      </c>
    </row>
    <row r="538" spans="1:2" ht="15">
      <c r="A538" s="76" t="s">
        <v>2036</v>
      </c>
      <c r="B538" s="75" t="s">
        <v>7837</v>
      </c>
    </row>
    <row r="539" spans="1:2" ht="15">
      <c r="A539" s="76" t="s">
        <v>1161</v>
      </c>
      <c r="B539" s="75" t="s">
        <v>7837</v>
      </c>
    </row>
    <row r="540" spans="1:2" ht="15">
      <c r="A540" s="76" t="s">
        <v>2037</v>
      </c>
      <c r="B540" s="75" t="s">
        <v>7837</v>
      </c>
    </row>
    <row r="541" spans="1:2" ht="15">
      <c r="A541" s="76" t="s">
        <v>2038</v>
      </c>
      <c r="B541" s="75" t="s">
        <v>7837</v>
      </c>
    </row>
    <row r="542" spans="1:2" ht="15">
      <c r="A542" s="76" t="s">
        <v>1087</v>
      </c>
      <c r="B542" s="75" t="s">
        <v>7837</v>
      </c>
    </row>
    <row r="543" spans="1:2" ht="15">
      <c r="A543" s="76" t="s">
        <v>2039</v>
      </c>
      <c r="B543" s="75" t="s">
        <v>7837</v>
      </c>
    </row>
    <row r="544" spans="1:2" ht="15">
      <c r="A544" s="76" t="s">
        <v>2040</v>
      </c>
      <c r="B544" s="75" t="s">
        <v>7837</v>
      </c>
    </row>
    <row r="545" spans="1:2" ht="15">
      <c r="A545" s="76" t="s">
        <v>2041</v>
      </c>
      <c r="B545" s="75" t="s">
        <v>7837</v>
      </c>
    </row>
    <row r="546" spans="1:2" ht="15">
      <c r="A546" s="76" t="s">
        <v>755</v>
      </c>
      <c r="B546" s="75" t="s">
        <v>7837</v>
      </c>
    </row>
    <row r="547" spans="1:2" ht="15">
      <c r="A547" s="76" t="s">
        <v>2042</v>
      </c>
      <c r="B547" s="75" t="s">
        <v>7837</v>
      </c>
    </row>
    <row r="548" spans="1:2" ht="15">
      <c r="A548" s="76" t="s">
        <v>1256</v>
      </c>
      <c r="B548" s="75" t="s">
        <v>7837</v>
      </c>
    </row>
    <row r="549" spans="1:2" ht="15">
      <c r="A549" s="76" t="s">
        <v>1279</v>
      </c>
      <c r="B549" s="75" t="s">
        <v>7837</v>
      </c>
    </row>
    <row r="550" spans="1:2" ht="15">
      <c r="A550" s="76" t="s">
        <v>705</v>
      </c>
      <c r="B550" s="75" t="s">
        <v>7837</v>
      </c>
    </row>
    <row r="551" spans="1:2" ht="15">
      <c r="A551" s="76" t="s">
        <v>2043</v>
      </c>
      <c r="B551" s="75" t="s">
        <v>7837</v>
      </c>
    </row>
    <row r="552" spans="1:2" ht="15">
      <c r="A552" s="76" t="s">
        <v>749</v>
      </c>
      <c r="B552" s="75" t="s">
        <v>7837</v>
      </c>
    </row>
    <row r="553" spans="1:2" ht="15">
      <c r="A553" s="76" t="s">
        <v>1474</v>
      </c>
      <c r="B553" s="75" t="s">
        <v>7837</v>
      </c>
    </row>
    <row r="554" spans="1:2" ht="15">
      <c r="A554" s="76" t="s">
        <v>2044</v>
      </c>
      <c r="B554" s="75" t="s">
        <v>7837</v>
      </c>
    </row>
    <row r="555" spans="1:2" ht="15">
      <c r="A555" s="76" t="s">
        <v>2045</v>
      </c>
      <c r="B555" s="75" t="s">
        <v>7837</v>
      </c>
    </row>
    <row r="556" spans="1:2" ht="15">
      <c r="A556" s="76" t="s">
        <v>1389</v>
      </c>
      <c r="B556" s="75" t="s">
        <v>7837</v>
      </c>
    </row>
    <row r="557" spans="1:2" ht="15">
      <c r="A557" s="76" t="s">
        <v>2046</v>
      </c>
      <c r="B557" s="75" t="s">
        <v>7837</v>
      </c>
    </row>
    <row r="558" spans="1:2" ht="15">
      <c r="A558" s="76" t="s">
        <v>1476</v>
      </c>
      <c r="B558" s="75" t="s">
        <v>7837</v>
      </c>
    </row>
    <row r="559" spans="1:2" ht="15">
      <c r="A559" s="76" t="s">
        <v>2047</v>
      </c>
      <c r="B559" s="75" t="s">
        <v>7837</v>
      </c>
    </row>
    <row r="560" spans="1:2" ht="15">
      <c r="A560" s="76" t="s">
        <v>1115</v>
      </c>
      <c r="B560" s="75" t="s">
        <v>7837</v>
      </c>
    </row>
    <row r="561" spans="1:2" ht="15">
      <c r="A561" s="76" t="s">
        <v>2048</v>
      </c>
      <c r="B561" s="75" t="s">
        <v>7837</v>
      </c>
    </row>
    <row r="562" spans="1:2" ht="15">
      <c r="A562" s="76" t="s">
        <v>2049</v>
      </c>
      <c r="B562" s="75" t="s">
        <v>7837</v>
      </c>
    </row>
    <row r="563" spans="1:2" ht="15">
      <c r="A563" s="76" t="s">
        <v>770</v>
      </c>
      <c r="B563" s="75" t="s">
        <v>7837</v>
      </c>
    </row>
    <row r="564" spans="1:2" ht="15">
      <c r="A564" s="76" t="s">
        <v>2050</v>
      </c>
      <c r="B564" s="75" t="s">
        <v>7837</v>
      </c>
    </row>
    <row r="565" spans="1:2" ht="15">
      <c r="A565" s="76" t="s">
        <v>2051</v>
      </c>
      <c r="B565" s="75" t="s">
        <v>7837</v>
      </c>
    </row>
    <row r="566" spans="1:2" ht="15">
      <c r="A566" s="76" t="s">
        <v>2052</v>
      </c>
      <c r="B566" s="75" t="s">
        <v>7837</v>
      </c>
    </row>
    <row r="567" spans="1:2" ht="15">
      <c r="A567" s="76" t="s">
        <v>2053</v>
      </c>
      <c r="B567" s="75" t="s">
        <v>7837</v>
      </c>
    </row>
    <row r="568" spans="1:2" ht="15">
      <c r="A568" s="76" t="s">
        <v>2054</v>
      </c>
      <c r="B568" s="75" t="s">
        <v>7837</v>
      </c>
    </row>
    <row r="569" spans="1:2" ht="15">
      <c r="A569" s="76" t="s">
        <v>2055</v>
      </c>
      <c r="B569" s="75" t="s">
        <v>7837</v>
      </c>
    </row>
    <row r="570" spans="1:2" ht="15">
      <c r="A570" s="76" t="s">
        <v>2056</v>
      </c>
      <c r="B570" s="75" t="s">
        <v>7837</v>
      </c>
    </row>
    <row r="571" spans="1:2" ht="15">
      <c r="A571" s="76" t="s">
        <v>2057</v>
      </c>
      <c r="B571" s="75" t="s">
        <v>7837</v>
      </c>
    </row>
    <row r="572" spans="1:2" ht="15">
      <c r="A572" s="76" t="s">
        <v>2058</v>
      </c>
      <c r="B572" s="75" t="s">
        <v>7837</v>
      </c>
    </row>
    <row r="573" spans="1:2" ht="15">
      <c r="A573" s="76" t="s">
        <v>2059</v>
      </c>
      <c r="B573" s="75" t="s">
        <v>7837</v>
      </c>
    </row>
    <row r="574" spans="1:2" ht="15">
      <c r="A574" s="76" t="s">
        <v>2060</v>
      </c>
      <c r="B574" s="75" t="s">
        <v>7837</v>
      </c>
    </row>
    <row r="575" spans="1:2" ht="15">
      <c r="A575" s="76" t="s">
        <v>2061</v>
      </c>
      <c r="B575" s="75" t="s">
        <v>7837</v>
      </c>
    </row>
    <row r="576" spans="1:2" ht="15">
      <c r="A576" s="76" t="s">
        <v>2062</v>
      </c>
      <c r="B576" s="75" t="s">
        <v>7837</v>
      </c>
    </row>
    <row r="577" spans="1:2" ht="15">
      <c r="A577" s="76" t="s">
        <v>2063</v>
      </c>
      <c r="B577" s="75" t="s">
        <v>7837</v>
      </c>
    </row>
    <row r="578" spans="1:2" ht="15">
      <c r="A578" s="76" t="s">
        <v>483</v>
      </c>
      <c r="B578" s="75" t="s">
        <v>7837</v>
      </c>
    </row>
    <row r="579" spans="1:2" ht="15">
      <c r="A579" s="76" t="s">
        <v>592</v>
      </c>
      <c r="B579" s="75" t="s">
        <v>7837</v>
      </c>
    </row>
    <row r="580" spans="1:2" ht="15">
      <c r="A580" s="76" t="s">
        <v>2064</v>
      </c>
      <c r="B580" s="75" t="s">
        <v>7837</v>
      </c>
    </row>
    <row r="581" spans="1:2" ht="15">
      <c r="A581" s="76" t="s">
        <v>2065</v>
      </c>
      <c r="B581" s="75" t="s">
        <v>7837</v>
      </c>
    </row>
    <row r="582" spans="1:2" ht="15">
      <c r="A582" s="76" t="s">
        <v>898</v>
      </c>
      <c r="B582" s="75" t="s">
        <v>7837</v>
      </c>
    </row>
    <row r="583" spans="1:2" ht="15">
      <c r="A583" s="76" t="s">
        <v>2066</v>
      </c>
      <c r="B583" s="75" t="s">
        <v>7837</v>
      </c>
    </row>
    <row r="584" spans="1:2" ht="15">
      <c r="A584" s="76" t="s">
        <v>2067</v>
      </c>
      <c r="B584" s="75" t="s">
        <v>7837</v>
      </c>
    </row>
    <row r="585" spans="1:2" ht="15">
      <c r="A585" s="76" t="s">
        <v>718</v>
      </c>
      <c r="B585" s="75" t="s">
        <v>7837</v>
      </c>
    </row>
    <row r="586" spans="1:2" ht="15">
      <c r="A586" s="76" t="s">
        <v>2068</v>
      </c>
      <c r="B586" s="75" t="s">
        <v>7837</v>
      </c>
    </row>
    <row r="587" spans="1:2" ht="15">
      <c r="A587" s="76" t="s">
        <v>1308</v>
      </c>
      <c r="B587" s="75" t="s">
        <v>7837</v>
      </c>
    </row>
    <row r="588" spans="1:2" ht="15">
      <c r="A588" s="76" t="s">
        <v>2069</v>
      </c>
      <c r="B588" s="75" t="s">
        <v>7837</v>
      </c>
    </row>
    <row r="589" spans="1:2" ht="15">
      <c r="A589" s="76" t="s">
        <v>2070</v>
      </c>
      <c r="B589" s="75" t="s">
        <v>7837</v>
      </c>
    </row>
    <row r="590" spans="1:2" ht="15">
      <c r="A590" s="76" t="s">
        <v>2071</v>
      </c>
      <c r="B590" s="75" t="s">
        <v>7837</v>
      </c>
    </row>
    <row r="591" spans="1:2" ht="15">
      <c r="A591" s="76" t="s">
        <v>2072</v>
      </c>
      <c r="B591" s="75" t="s">
        <v>7837</v>
      </c>
    </row>
    <row r="592" spans="1:2" ht="15">
      <c r="A592" s="76" t="s">
        <v>2073</v>
      </c>
      <c r="B592" s="75" t="s">
        <v>7837</v>
      </c>
    </row>
    <row r="593" spans="1:2" ht="15">
      <c r="A593" s="76" t="s">
        <v>2074</v>
      </c>
      <c r="B593" s="75" t="s">
        <v>7837</v>
      </c>
    </row>
    <row r="594" spans="1:2" ht="15">
      <c r="A594" s="76" t="s">
        <v>2075</v>
      </c>
      <c r="B594" s="75" t="s">
        <v>7837</v>
      </c>
    </row>
    <row r="595" spans="1:2" ht="15">
      <c r="A595" s="76" t="s">
        <v>2076</v>
      </c>
      <c r="B595" s="75" t="s">
        <v>7837</v>
      </c>
    </row>
    <row r="596" spans="1:2" ht="15">
      <c r="A596" s="76" t="s">
        <v>2077</v>
      </c>
      <c r="B596" s="75" t="s">
        <v>7837</v>
      </c>
    </row>
    <row r="597" spans="1:2" ht="15">
      <c r="A597" s="76" t="s">
        <v>2078</v>
      </c>
      <c r="B597" s="75" t="s">
        <v>7837</v>
      </c>
    </row>
    <row r="598" spans="1:2" ht="15">
      <c r="A598" s="76" t="s">
        <v>2079</v>
      </c>
      <c r="B598" s="75" t="s">
        <v>7837</v>
      </c>
    </row>
    <row r="599" spans="1:2" ht="15">
      <c r="A599" s="76" t="s">
        <v>2080</v>
      </c>
      <c r="B599" s="75" t="s">
        <v>7837</v>
      </c>
    </row>
    <row r="600" spans="1:2" ht="15">
      <c r="A600" s="76" t="s">
        <v>737</v>
      </c>
      <c r="B600" s="75" t="s">
        <v>7837</v>
      </c>
    </row>
    <row r="601" spans="1:2" ht="15">
      <c r="A601" s="76" t="s">
        <v>560</v>
      </c>
      <c r="B601" s="75" t="s">
        <v>7837</v>
      </c>
    </row>
    <row r="602" spans="1:2" ht="15">
      <c r="A602" s="76" t="s">
        <v>2081</v>
      </c>
      <c r="B602" s="75" t="s">
        <v>7837</v>
      </c>
    </row>
    <row r="603" spans="1:2" ht="15">
      <c r="A603" s="76" t="s">
        <v>2082</v>
      </c>
      <c r="B603" s="75" t="s">
        <v>7837</v>
      </c>
    </row>
    <row r="604" spans="1:2" ht="15">
      <c r="A604" s="76" t="s">
        <v>934</v>
      </c>
      <c r="B604" s="75" t="s">
        <v>7837</v>
      </c>
    </row>
    <row r="605" spans="1:2" ht="15">
      <c r="A605" s="76" t="s">
        <v>2083</v>
      </c>
      <c r="B605" s="75" t="s">
        <v>7837</v>
      </c>
    </row>
    <row r="606" spans="1:2" ht="15">
      <c r="A606" s="76" t="s">
        <v>2084</v>
      </c>
      <c r="B606" s="75" t="s">
        <v>7837</v>
      </c>
    </row>
    <row r="607" spans="1:2" ht="15">
      <c r="A607" s="76" t="s">
        <v>2085</v>
      </c>
      <c r="B607" s="75" t="s">
        <v>7837</v>
      </c>
    </row>
    <row r="608" spans="1:2" ht="15">
      <c r="A608" s="76" t="s">
        <v>2086</v>
      </c>
      <c r="B608" s="75" t="s">
        <v>7837</v>
      </c>
    </row>
    <row r="609" spans="1:2" ht="15">
      <c r="A609" s="76" t="s">
        <v>2087</v>
      </c>
      <c r="B609" s="75" t="s">
        <v>7837</v>
      </c>
    </row>
    <row r="610" spans="1:2" ht="15">
      <c r="A610" s="76" t="s">
        <v>2088</v>
      </c>
      <c r="B610" s="75" t="s">
        <v>7837</v>
      </c>
    </row>
    <row r="611" spans="1:2" ht="15">
      <c r="A611" s="76" t="s">
        <v>2089</v>
      </c>
      <c r="B611" s="75" t="s">
        <v>7837</v>
      </c>
    </row>
    <row r="612" spans="1:2" ht="15">
      <c r="A612" s="76" t="s">
        <v>2090</v>
      </c>
      <c r="B612" s="75" t="s">
        <v>7837</v>
      </c>
    </row>
    <row r="613" spans="1:2" ht="15">
      <c r="A613" s="76" t="s">
        <v>2091</v>
      </c>
      <c r="B613" s="75" t="s">
        <v>7837</v>
      </c>
    </row>
    <row r="614" spans="1:2" ht="15">
      <c r="A614" s="76" t="s">
        <v>2092</v>
      </c>
      <c r="B614" s="75" t="s">
        <v>7837</v>
      </c>
    </row>
    <row r="615" spans="1:2" ht="15">
      <c r="A615" s="76" t="s">
        <v>1083</v>
      </c>
      <c r="B615" s="75" t="s">
        <v>7837</v>
      </c>
    </row>
    <row r="616" spans="1:2" ht="15">
      <c r="A616" s="76" t="s">
        <v>2093</v>
      </c>
      <c r="B616" s="75" t="s">
        <v>7837</v>
      </c>
    </row>
    <row r="617" spans="1:2" ht="15">
      <c r="A617" s="76" t="s">
        <v>2094</v>
      </c>
      <c r="B617" s="75" t="s">
        <v>7837</v>
      </c>
    </row>
    <row r="618" spans="1:2" ht="15">
      <c r="A618" s="76" t="s">
        <v>2095</v>
      </c>
      <c r="B618" s="75" t="s">
        <v>7837</v>
      </c>
    </row>
    <row r="619" spans="1:2" ht="15">
      <c r="A619" s="76" t="s">
        <v>436</v>
      </c>
      <c r="B619" s="75" t="s">
        <v>7837</v>
      </c>
    </row>
    <row r="620" spans="1:2" ht="15">
      <c r="A620" s="76" t="s">
        <v>2096</v>
      </c>
      <c r="B620" s="75" t="s">
        <v>7837</v>
      </c>
    </row>
    <row r="621" spans="1:2" ht="15">
      <c r="A621" s="76" t="s">
        <v>1447</v>
      </c>
      <c r="B621" s="75" t="s">
        <v>7837</v>
      </c>
    </row>
    <row r="622" spans="1:2" ht="15">
      <c r="A622" s="76" t="s">
        <v>2097</v>
      </c>
      <c r="B622" s="75" t="s">
        <v>7837</v>
      </c>
    </row>
    <row r="623" spans="1:2" ht="15">
      <c r="A623" s="76" t="s">
        <v>2098</v>
      </c>
      <c r="B623" s="75" t="s">
        <v>7837</v>
      </c>
    </row>
    <row r="624" spans="1:2" ht="15">
      <c r="A624" s="76" t="s">
        <v>2099</v>
      </c>
      <c r="B624" s="75" t="s">
        <v>7837</v>
      </c>
    </row>
    <row r="625" spans="1:2" ht="15">
      <c r="A625" s="76" t="s">
        <v>2100</v>
      </c>
      <c r="B625" s="75" t="s">
        <v>7837</v>
      </c>
    </row>
    <row r="626" spans="1:2" ht="15">
      <c r="A626" s="76" t="s">
        <v>2101</v>
      </c>
      <c r="B626" s="75" t="s">
        <v>7837</v>
      </c>
    </row>
    <row r="627" spans="1:2" ht="15">
      <c r="A627" s="76" t="s">
        <v>2102</v>
      </c>
      <c r="B627" s="75" t="s">
        <v>7837</v>
      </c>
    </row>
    <row r="628" spans="1:2" ht="15">
      <c r="A628" s="76" t="s">
        <v>2103</v>
      </c>
      <c r="B628" s="75" t="s">
        <v>7837</v>
      </c>
    </row>
    <row r="629" spans="1:2" ht="15">
      <c r="A629" s="76" t="s">
        <v>2104</v>
      </c>
      <c r="B629" s="75" t="s">
        <v>7837</v>
      </c>
    </row>
    <row r="630" spans="1:2" ht="15">
      <c r="A630" s="76" t="s">
        <v>2105</v>
      </c>
      <c r="B630" s="75" t="s">
        <v>7837</v>
      </c>
    </row>
    <row r="631" spans="1:2" ht="15">
      <c r="A631" s="76" t="s">
        <v>2106</v>
      </c>
      <c r="B631" s="75" t="s">
        <v>7837</v>
      </c>
    </row>
    <row r="632" spans="1:2" ht="15">
      <c r="A632" s="76" t="s">
        <v>2107</v>
      </c>
      <c r="B632" s="75" t="s">
        <v>7837</v>
      </c>
    </row>
    <row r="633" spans="1:2" ht="15">
      <c r="A633" s="76" t="s">
        <v>2108</v>
      </c>
      <c r="B633" s="75" t="s">
        <v>7837</v>
      </c>
    </row>
    <row r="634" spans="1:2" ht="15">
      <c r="A634" s="76" t="s">
        <v>2109</v>
      </c>
      <c r="B634" s="75" t="s">
        <v>7837</v>
      </c>
    </row>
    <row r="635" spans="1:2" ht="15">
      <c r="A635" s="76" t="s">
        <v>2110</v>
      </c>
      <c r="B635" s="75" t="s">
        <v>7837</v>
      </c>
    </row>
    <row r="636" spans="1:2" ht="15">
      <c r="A636" s="76" t="s">
        <v>2111</v>
      </c>
      <c r="B636" s="75" t="s">
        <v>7837</v>
      </c>
    </row>
    <row r="637" spans="1:2" ht="15">
      <c r="A637" s="76" t="s">
        <v>2112</v>
      </c>
      <c r="B637" s="75" t="s">
        <v>7837</v>
      </c>
    </row>
    <row r="638" spans="1:2" ht="15">
      <c r="A638" s="76" t="s">
        <v>1370</v>
      </c>
      <c r="B638" s="75" t="s">
        <v>7837</v>
      </c>
    </row>
    <row r="639" spans="1:2" ht="15">
      <c r="A639" s="76" t="s">
        <v>2113</v>
      </c>
      <c r="B639" s="75" t="s">
        <v>7837</v>
      </c>
    </row>
    <row r="640" spans="1:2" ht="15">
      <c r="A640" s="76" t="s">
        <v>2114</v>
      </c>
      <c r="B640" s="75" t="s">
        <v>7837</v>
      </c>
    </row>
    <row r="641" spans="1:2" ht="15">
      <c r="A641" s="76" t="s">
        <v>1118</v>
      </c>
      <c r="B641" s="75" t="s">
        <v>7837</v>
      </c>
    </row>
    <row r="642" spans="1:2" ht="15">
      <c r="A642" s="76" t="s">
        <v>778</v>
      </c>
      <c r="B642" s="75" t="s">
        <v>7837</v>
      </c>
    </row>
    <row r="643" spans="1:2" ht="15">
      <c r="A643" s="76" t="s">
        <v>2115</v>
      </c>
      <c r="B643" s="75" t="s">
        <v>7837</v>
      </c>
    </row>
    <row r="644" spans="1:2" ht="15">
      <c r="A644" s="76" t="s">
        <v>2116</v>
      </c>
      <c r="B644" s="75" t="s">
        <v>7837</v>
      </c>
    </row>
    <row r="645" spans="1:2" ht="15">
      <c r="A645" s="76" t="s">
        <v>526</v>
      </c>
      <c r="B645" s="75" t="s">
        <v>7837</v>
      </c>
    </row>
    <row r="646" spans="1:2" ht="15">
      <c r="A646" s="76" t="s">
        <v>835</v>
      </c>
      <c r="B646" s="75" t="s">
        <v>7837</v>
      </c>
    </row>
    <row r="647" spans="1:2" ht="15">
      <c r="A647" s="76" t="s">
        <v>2117</v>
      </c>
      <c r="B647" s="75" t="s">
        <v>7837</v>
      </c>
    </row>
    <row r="648" spans="1:2" ht="15">
      <c r="A648" s="76" t="s">
        <v>2118</v>
      </c>
      <c r="B648" s="75" t="s">
        <v>7837</v>
      </c>
    </row>
    <row r="649" spans="1:2" ht="15">
      <c r="A649" s="76" t="s">
        <v>2119</v>
      </c>
      <c r="B649" s="75" t="s">
        <v>7837</v>
      </c>
    </row>
    <row r="650" spans="1:2" ht="15">
      <c r="A650" s="76" t="s">
        <v>2120</v>
      </c>
      <c r="B650" s="75" t="s">
        <v>7837</v>
      </c>
    </row>
    <row r="651" spans="1:2" ht="15">
      <c r="A651" s="76" t="s">
        <v>918</v>
      </c>
      <c r="B651" s="75" t="s">
        <v>7837</v>
      </c>
    </row>
    <row r="652" spans="1:2" ht="15">
      <c r="A652" s="76" t="s">
        <v>2121</v>
      </c>
      <c r="B652" s="75" t="s">
        <v>7837</v>
      </c>
    </row>
    <row r="653" spans="1:2" ht="15">
      <c r="A653" s="76" t="s">
        <v>2122</v>
      </c>
      <c r="B653" s="75" t="s">
        <v>7837</v>
      </c>
    </row>
    <row r="654" spans="1:2" ht="15">
      <c r="A654" s="76" t="s">
        <v>2123</v>
      </c>
      <c r="B654" s="75" t="s">
        <v>7837</v>
      </c>
    </row>
    <row r="655" spans="1:2" ht="15">
      <c r="A655" s="76" t="s">
        <v>2124</v>
      </c>
      <c r="B655" s="75" t="s">
        <v>7837</v>
      </c>
    </row>
    <row r="656" spans="1:2" ht="15">
      <c r="A656" s="76" t="s">
        <v>739</v>
      </c>
      <c r="B656" s="75" t="s">
        <v>7837</v>
      </c>
    </row>
    <row r="657" spans="1:2" ht="15">
      <c r="A657" s="76" t="s">
        <v>2125</v>
      </c>
      <c r="B657" s="75" t="s">
        <v>7837</v>
      </c>
    </row>
    <row r="658" spans="1:2" ht="15">
      <c r="A658" s="76" t="s">
        <v>2126</v>
      </c>
      <c r="B658" s="75" t="s">
        <v>7837</v>
      </c>
    </row>
    <row r="659" spans="1:2" ht="15">
      <c r="A659" s="76" t="s">
        <v>2127</v>
      </c>
      <c r="B659" s="75" t="s">
        <v>7837</v>
      </c>
    </row>
    <row r="660" spans="1:2" ht="15">
      <c r="A660" s="76" t="s">
        <v>1450</v>
      </c>
      <c r="B660" s="75" t="s">
        <v>7837</v>
      </c>
    </row>
    <row r="661" spans="1:2" ht="15">
      <c r="A661" s="76" t="s">
        <v>2128</v>
      </c>
      <c r="B661" s="75" t="s">
        <v>7837</v>
      </c>
    </row>
    <row r="662" spans="1:2" ht="15">
      <c r="A662" s="76" t="s">
        <v>2129</v>
      </c>
      <c r="B662" s="75" t="s">
        <v>7837</v>
      </c>
    </row>
    <row r="663" spans="1:2" ht="15">
      <c r="A663" s="76" t="s">
        <v>2130</v>
      </c>
      <c r="B663" s="75" t="s">
        <v>7837</v>
      </c>
    </row>
    <row r="664" spans="1:2" ht="15">
      <c r="A664" s="76" t="s">
        <v>2131</v>
      </c>
      <c r="B664" s="75" t="s">
        <v>7837</v>
      </c>
    </row>
    <row r="665" spans="1:2" ht="15">
      <c r="A665" s="76" t="s">
        <v>2132</v>
      </c>
      <c r="B665" s="75" t="s">
        <v>7837</v>
      </c>
    </row>
    <row r="666" spans="1:2" ht="15">
      <c r="A666" s="76" t="s">
        <v>2133</v>
      </c>
      <c r="B666" s="75" t="s">
        <v>7837</v>
      </c>
    </row>
    <row r="667" spans="1:2" ht="15">
      <c r="A667" s="76" t="s">
        <v>2134</v>
      </c>
      <c r="B667" s="75" t="s">
        <v>7837</v>
      </c>
    </row>
    <row r="668" spans="1:2" ht="15">
      <c r="A668" s="76" t="s">
        <v>2135</v>
      </c>
      <c r="B668" s="75" t="s">
        <v>7837</v>
      </c>
    </row>
    <row r="669" spans="1:2" ht="15">
      <c r="A669" s="76" t="s">
        <v>2136</v>
      </c>
      <c r="B669" s="75" t="s">
        <v>7837</v>
      </c>
    </row>
    <row r="670" spans="1:2" ht="15">
      <c r="A670" s="76" t="s">
        <v>2137</v>
      </c>
      <c r="B670" s="75" t="s">
        <v>7837</v>
      </c>
    </row>
    <row r="671" spans="1:2" ht="15">
      <c r="A671" s="76" t="s">
        <v>2138</v>
      </c>
      <c r="B671" s="75" t="s">
        <v>7837</v>
      </c>
    </row>
    <row r="672" spans="1:2" ht="15">
      <c r="A672" s="76" t="s">
        <v>2139</v>
      </c>
      <c r="B672" s="75" t="s">
        <v>7837</v>
      </c>
    </row>
    <row r="673" spans="1:2" ht="15">
      <c r="A673" s="76" t="s">
        <v>2140</v>
      </c>
      <c r="B673" s="75" t="s">
        <v>7837</v>
      </c>
    </row>
    <row r="674" spans="1:2" ht="15">
      <c r="A674" s="76" t="s">
        <v>2141</v>
      </c>
      <c r="B674" s="75" t="s">
        <v>7837</v>
      </c>
    </row>
    <row r="675" spans="1:2" ht="15">
      <c r="A675" s="76" t="s">
        <v>2142</v>
      </c>
      <c r="B675" s="75" t="s">
        <v>7837</v>
      </c>
    </row>
    <row r="676" spans="1:2" ht="15">
      <c r="A676" s="76" t="s">
        <v>2143</v>
      </c>
      <c r="B676" s="75" t="s">
        <v>7837</v>
      </c>
    </row>
    <row r="677" spans="1:2" ht="15">
      <c r="A677" s="76" t="s">
        <v>679</v>
      </c>
      <c r="B677" s="75" t="s">
        <v>7837</v>
      </c>
    </row>
    <row r="678" spans="1:2" ht="15">
      <c r="A678" s="76" t="s">
        <v>2144</v>
      </c>
      <c r="B678" s="75" t="s">
        <v>7837</v>
      </c>
    </row>
    <row r="679" spans="1:2" ht="15">
      <c r="A679" s="76" t="s">
        <v>2145</v>
      </c>
      <c r="B679" s="75" t="s">
        <v>7837</v>
      </c>
    </row>
    <row r="680" spans="1:2" ht="15">
      <c r="A680" s="76" t="s">
        <v>2146</v>
      </c>
      <c r="B680" s="75" t="s">
        <v>7837</v>
      </c>
    </row>
    <row r="681" spans="1:2" ht="15">
      <c r="A681" s="76" t="s">
        <v>2147</v>
      </c>
      <c r="B681" s="75" t="s">
        <v>7837</v>
      </c>
    </row>
    <row r="682" spans="1:2" ht="15">
      <c r="A682" s="76" t="s">
        <v>946</v>
      </c>
      <c r="B682" s="75" t="s">
        <v>7837</v>
      </c>
    </row>
    <row r="683" spans="1:2" ht="15">
      <c r="A683" s="76" t="s">
        <v>710</v>
      </c>
      <c r="B683" s="75" t="s">
        <v>7837</v>
      </c>
    </row>
    <row r="684" spans="1:2" ht="15">
      <c r="A684" s="76" t="s">
        <v>2148</v>
      </c>
      <c r="B684" s="75" t="s">
        <v>7837</v>
      </c>
    </row>
    <row r="685" spans="1:2" ht="15">
      <c r="A685" s="76" t="s">
        <v>2149</v>
      </c>
      <c r="B685" s="75" t="s">
        <v>7837</v>
      </c>
    </row>
    <row r="686" spans="1:2" ht="15">
      <c r="A686" s="76" t="s">
        <v>451</v>
      </c>
      <c r="B686" s="75" t="s">
        <v>7837</v>
      </c>
    </row>
    <row r="687" spans="1:2" ht="15">
      <c r="A687" s="76" t="s">
        <v>2150</v>
      </c>
      <c r="B687" s="75" t="s">
        <v>7837</v>
      </c>
    </row>
    <row r="688" spans="1:2" ht="15">
      <c r="A688" s="76" t="s">
        <v>2151</v>
      </c>
      <c r="B688" s="75" t="s">
        <v>7837</v>
      </c>
    </row>
    <row r="689" spans="1:2" ht="15">
      <c r="A689" s="76" t="s">
        <v>2152</v>
      </c>
      <c r="B689" s="75" t="s">
        <v>7837</v>
      </c>
    </row>
    <row r="690" spans="1:2" ht="15">
      <c r="A690" s="76" t="s">
        <v>630</v>
      </c>
      <c r="B690" s="75" t="s">
        <v>7837</v>
      </c>
    </row>
    <row r="691" spans="1:2" ht="15">
      <c r="A691" s="76" t="s">
        <v>919</v>
      </c>
      <c r="B691" s="75" t="s">
        <v>7837</v>
      </c>
    </row>
    <row r="692" spans="1:2" ht="15">
      <c r="A692" s="76" t="s">
        <v>610</v>
      </c>
      <c r="B692" s="75" t="s">
        <v>7837</v>
      </c>
    </row>
    <row r="693" spans="1:2" ht="15">
      <c r="A693" s="76" t="s">
        <v>2153</v>
      </c>
      <c r="B693" s="75" t="s">
        <v>7837</v>
      </c>
    </row>
    <row r="694" spans="1:2" ht="15">
      <c r="A694" s="76" t="s">
        <v>2154</v>
      </c>
      <c r="B694" s="75" t="s">
        <v>7837</v>
      </c>
    </row>
    <row r="695" spans="1:2" ht="15">
      <c r="A695" s="76" t="s">
        <v>463</v>
      </c>
      <c r="B695" s="75" t="s">
        <v>7837</v>
      </c>
    </row>
    <row r="696" spans="1:2" ht="15">
      <c r="A696" s="76" t="s">
        <v>2155</v>
      </c>
      <c r="B696" s="75" t="s">
        <v>7837</v>
      </c>
    </row>
    <row r="697" spans="1:2" ht="15">
      <c r="A697" s="76" t="s">
        <v>931</v>
      </c>
      <c r="B697" s="75" t="s">
        <v>7837</v>
      </c>
    </row>
    <row r="698" spans="1:2" ht="15">
      <c r="A698" s="76" t="s">
        <v>2156</v>
      </c>
      <c r="B698" s="75" t="s">
        <v>7837</v>
      </c>
    </row>
    <row r="699" spans="1:2" ht="15">
      <c r="A699" s="76" t="s">
        <v>2157</v>
      </c>
      <c r="B699" s="75" t="s">
        <v>7837</v>
      </c>
    </row>
    <row r="700" spans="1:2" ht="15">
      <c r="A700" s="76" t="s">
        <v>2158</v>
      </c>
      <c r="B700" s="75" t="s">
        <v>7837</v>
      </c>
    </row>
    <row r="701" spans="1:2" ht="15">
      <c r="A701" s="76" t="s">
        <v>2159</v>
      </c>
      <c r="B701" s="75" t="s">
        <v>7837</v>
      </c>
    </row>
    <row r="702" spans="1:2" ht="15">
      <c r="A702" s="76" t="s">
        <v>2160</v>
      </c>
      <c r="B702" s="75" t="s">
        <v>7837</v>
      </c>
    </row>
    <row r="703" spans="1:2" ht="15">
      <c r="A703" s="76" t="s">
        <v>2161</v>
      </c>
      <c r="B703" s="75" t="s">
        <v>7837</v>
      </c>
    </row>
    <row r="704" spans="1:2" ht="15">
      <c r="A704" s="76" t="s">
        <v>522</v>
      </c>
      <c r="B704" s="75" t="s">
        <v>7837</v>
      </c>
    </row>
    <row r="705" spans="1:2" ht="15">
      <c r="A705" s="76" t="s">
        <v>2162</v>
      </c>
      <c r="B705" s="75" t="s">
        <v>7837</v>
      </c>
    </row>
    <row r="706" spans="1:2" ht="15">
      <c r="A706" s="76" t="s">
        <v>2163</v>
      </c>
      <c r="B706" s="75" t="s">
        <v>7837</v>
      </c>
    </row>
    <row r="707" spans="1:2" ht="15">
      <c r="A707" s="76" t="s">
        <v>2164</v>
      </c>
      <c r="B707" s="75" t="s">
        <v>7837</v>
      </c>
    </row>
    <row r="708" spans="1:2" ht="15">
      <c r="A708" s="76" t="s">
        <v>1132</v>
      </c>
      <c r="B708" s="75" t="s">
        <v>7837</v>
      </c>
    </row>
    <row r="709" spans="1:2" ht="15">
      <c r="A709" s="76" t="s">
        <v>2165</v>
      </c>
      <c r="B709" s="75" t="s">
        <v>7837</v>
      </c>
    </row>
    <row r="710" spans="1:2" ht="15">
      <c r="A710" s="76" t="s">
        <v>2166</v>
      </c>
      <c r="B710" s="75" t="s">
        <v>7837</v>
      </c>
    </row>
    <row r="711" spans="1:2" ht="15">
      <c r="A711" s="76" t="s">
        <v>2167</v>
      </c>
      <c r="B711" s="75" t="s">
        <v>7837</v>
      </c>
    </row>
    <row r="712" spans="1:2" ht="15">
      <c r="A712" s="76" t="s">
        <v>2168</v>
      </c>
      <c r="B712" s="75" t="s">
        <v>7837</v>
      </c>
    </row>
    <row r="713" spans="1:2" ht="15">
      <c r="A713" s="76" t="s">
        <v>2169</v>
      </c>
      <c r="B713" s="75" t="s">
        <v>7837</v>
      </c>
    </row>
    <row r="714" spans="1:2" ht="15">
      <c r="A714" s="76" t="s">
        <v>2170</v>
      </c>
      <c r="B714" s="75" t="s">
        <v>7837</v>
      </c>
    </row>
    <row r="715" spans="1:2" ht="15">
      <c r="A715" s="76" t="s">
        <v>2171</v>
      </c>
      <c r="B715" s="75" t="s">
        <v>7837</v>
      </c>
    </row>
    <row r="716" spans="1:2" ht="15">
      <c r="A716" s="76" t="s">
        <v>2172</v>
      </c>
      <c r="B716" s="75" t="s">
        <v>7837</v>
      </c>
    </row>
    <row r="717" spans="1:2" ht="15">
      <c r="A717" s="76" t="s">
        <v>2173</v>
      </c>
      <c r="B717" s="75" t="s">
        <v>7837</v>
      </c>
    </row>
    <row r="718" spans="1:2" ht="15">
      <c r="A718" s="76" t="s">
        <v>2174</v>
      </c>
      <c r="B718" s="75" t="s">
        <v>7837</v>
      </c>
    </row>
    <row r="719" spans="1:2" ht="15">
      <c r="A719" s="76" t="s">
        <v>2175</v>
      </c>
      <c r="B719" s="75" t="s">
        <v>7837</v>
      </c>
    </row>
    <row r="720" spans="1:2" ht="15">
      <c r="A720" s="76" t="s">
        <v>2176</v>
      </c>
      <c r="B720" s="75" t="s">
        <v>7837</v>
      </c>
    </row>
    <row r="721" spans="1:2" ht="15">
      <c r="A721" s="76" t="s">
        <v>661</v>
      </c>
      <c r="B721" s="75" t="s">
        <v>7837</v>
      </c>
    </row>
    <row r="722" spans="1:2" ht="15">
      <c r="A722" s="76" t="s">
        <v>529</v>
      </c>
      <c r="B722" s="75" t="s">
        <v>7837</v>
      </c>
    </row>
    <row r="723" spans="1:2" ht="15">
      <c r="A723" s="76" t="s">
        <v>2177</v>
      </c>
      <c r="B723" s="75" t="s">
        <v>7837</v>
      </c>
    </row>
    <row r="724" spans="1:2" ht="15">
      <c r="A724" s="76" t="s">
        <v>2178</v>
      </c>
      <c r="B724" s="75" t="s">
        <v>7837</v>
      </c>
    </row>
    <row r="725" spans="1:2" ht="15">
      <c r="A725" s="76" t="s">
        <v>2179</v>
      </c>
      <c r="B725" s="75" t="s">
        <v>7837</v>
      </c>
    </row>
    <row r="726" spans="1:2" ht="15">
      <c r="A726" s="76" t="s">
        <v>396</v>
      </c>
      <c r="B726" s="75" t="s">
        <v>7837</v>
      </c>
    </row>
    <row r="727" spans="1:2" ht="15">
      <c r="A727" s="76" t="s">
        <v>2180</v>
      </c>
      <c r="B727" s="75" t="s">
        <v>7837</v>
      </c>
    </row>
    <row r="728" spans="1:2" ht="15">
      <c r="A728" s="76" t="s">
        <v>2181</v>
      </c>
      <c r="B728" s="75" t="s">
        <v>7837</v>
      </c>
    </row>
    <row r="729" spans="1:2" ht="15">
      <c r="A729" s="76" t="s">
        <v>2182</v>
      </c>
      <c r="B729" s="75" t="s">
        <v>7837</v>
      </c>
    </row>
    <row r="730" spans="1:2" ht="15">
      <c r="A730" s="76" t="s">
        <v>398</v>
      </c>
      <c r="B730" s="75" t="s">
        <v>7837</v>
      </c>
    </row>
    <row r="731" spans="1:2" ht="15">
      <c r="A731" s="76" t="s">
        <v>2183</v>
      </c>
      <c r="B731" s="75" t="s">
        <v>7837</v>
      </c>
    </row>
    <row r="732" spans="1:2" ht="15">
      <c r="A732" s="76" t="s">
        <v>2184</v>
      </c>
      <c r="B732" s="75" t="s">
        <v>7837</v>
      </c>
    </row>
    <row r="733" spans="1:2" ht="15">
      <c r="A733" s="76" t="s">
        <v>2185</v>
      </c>
      <c r="B733" s="75" t="s">
        <v>7837</v>
      </c>
    </row>
    <row r="734" spans="1:2" ht="15">
      <c r="A734" s="76" t="s">
        <v>2186</v>
      </c>
      <c r="B734" s="75" t="s">
        <v>7837</v>
      </c>
    </row>
    <row r="735" spans="1:2" ht="15">
      <c r="A735" s="76" t="s">
        <v>806</v>
      </c>
      <c r="B735" s="75" t="s">
        <v>7837</v>
      </c>
    </row>
    <row r="736" spans="1:2" ht="15">
      <c r="A736" s="76" t="s">
        <v>1134</v>
      </c>
      <c r="B736" s="75" t="s">
        <v>7837</v>
      </c>
    </row>
    <row r="737" spans="1:2" ht="15">
      <c r="A737" s="76" t="s">
        <v>2187</v>
      </c>
      <c r="B737" s="75" t="s">
        <v>7837</v>
      </c>
    </row>
    <row r="738" spans="1:2" ht="15">
      <c r="A738" s="76" t="s">
        <v>2188</v>
      </c>
      <c r="B738" s="75" t="s">
        <v>7837</v>
      </c>
    </row>
    <row r="739" spans="1:2" ht="15">
      <c r="A739" s="76" t="s">
        <v>2189</v>
      </c>
      <c r="B739" s="75" t="s">
        <v>7837</v>
      </c>
    </row>
    <row r="740" spans="1:2" ht="15">
      <c r="A740" s="76" t="s">
        <v>2190</v>
      </c>
      <c r="B740" s="75" t="s">
        <v>7837</v>
      </c>
    </row>
    <row r="741" spans="1:2" ht="15">
      <c r="A741" s="76" t="s">
        <v>2191</v>
      </c>
      <c r="B741" s="75" t="s">
        <v>7837</v>
      </c>
    </row>
    <row r="742" spans="1:2" ht="15">
      <c r="A742" s="76" t="s">
        <v>1172</v>
      </c>
      <c r="B742" s="75" t="s">
        <v>7837</v>
      </c>
    </row>
    <row r="743" spans="1:2" ht="15">
      <c r="A743" s="76" t="s">
        <v>2192</v>
      </c>
      <c r="B743" s="75" t="s">
        <v>7837</v>
      </c>
    </row>
    <row r="744" spans="1:2" ht="15">
      <c r="A744" s="76" t="s">
        <v>2193</v>
      </c>
      <c r="B744" s="75" t="s">
        <v>7837</v>
      </c>
    </row>
    <row r="745" spans="1:2" ht="15">
      <c r="A745" s="76" t="s">
        <v>2194</v>
      </c>
      <c r="B745" s="75" t="s">
        <v>7837</v>
      </c>
    </row>
    <row r="746" spans="1:2" ht="15">
      <c r="A746" s="76" t="s">
        <v>559</v>
      </c>
      <c r="B746" s="75" t="s">
        <v>7837</v>
      </c>
    </row>
    <row r="747" spans="1:2" ht="15">
      <c r="A747" s="76" t="s">
        <v>2195</v>
      </c>
      <c r="B747" s="75" t="s">
        <v>7837</v>
      </c>
    </row>
    <row r="748" spans="1:2" ht="15">
      <c r="A748" s="76" t="s">
        <v>730</v>
      </c>
      <c r="B748" s="75" t="s">
        <v>7837</v>
      </c>
    </row>
    <row r="749" spans="1:2" ht="15">
      <c r="A749" s="76" t="s">
        <v>2196</v>
      </c>
      <c r="B749" s="75" t="s">
        <v>7837</v>
      </c>
    </row>
    <row r="750" spans="1:2" ht="15">
      <c r="A750" s="76" t="s">
        <v>450</v>
      </c>
      <c r="B750" s="75" t="s">
        <v>7837</v>
      </c>
    </row>
    <row r="751" spans="1:2" ht="15">
      <c r="A751" s="76" t="s">
        <v>2197</v>
      </c>
      <c r="B751" s="75" t="s">
        <v>7837</v>
      </c>
    </row>
    <row r="752" spans="1:2" ht="15">
      <c r="A752" s="76" t="s">
        <v>2198</v>
      </c>
      <c r="B752" s="75" t="s">
        <v>7837</v>
      </c>
    </row>
    <row r="753" spans="1:2" ht="15">
      <c r="A753" s="76" t="s">
        <v>2199</v>
      </c>
      <c r="B753" s="75" t="s">
        <v>7837</v>
      </c>
    </row>
    <row r="754" spans="1:2" ht="15">
      <c r="A754" s="76" t="s">
        <v>2200</v>
      </c>
      <c r="B754" s="75" t="s">
        <v>7837</v>
      </c>
    </row>
    <row r="755" spans="1:2" ht="15">
      <c r="A755" s="76" t="s">
        <v>2201</v>
      </c>
      <c r="B755" s="75" t="s">
        <v>7837</v>
      </c>
    </row>
    <row r="756" spans="1:2" ht="15">
      <c r="A756" s="76" t="s">
        <v>1396</v>
      </c>
      <c r="B756" s="75" t="s">
        <v>7837</v>
      </c>
    </row>
    <row r="757" spans="1:2" ht="15">
      <c r="A757" s="76" t="s">
        <v>1265</v>
      </c>
      <c r="B757" s="75" t="s">
        <v>7837</v>
      </c>
    </row>
    <row r="758" spans="1:2" ht="15">
      <c r="A758" s="76" t="s">
        <v>1386</v>
      </c>
      <c r="B758" s="75" t="s">
        <v>7837</v>
      </c>
    </row>
    <row r="759" spans="1:2" ht="15">
      <c r="A759" s="76" t="s">
        <v>2202</v>
      </c>
      <c r="B759" s="75" t="s">
        <v>7837</v>
      </c>
    </row>
    <row r="760" spans="1:2" ht="15">
      <c r="A760" s="76" t="s">
        <v>2203</v>
      </c>
      <c r="B760" s="75" t="s">
        <v>7837</v>
      </c>
    </row>
    <row r="761" spans="1:2" ht="15">
      <c r="A761" s="76" t="s">
        <v>2204</v>
      </c>
      <c r="B761" s="75" t="s">
        <v>7837</v>
      </c>
    </row>
    <row r="762" spans="1:2" ht="15">
      <c r="A762" s="76" t="s">
        <v>2205</v>
      </c>
      <c r="B762" s="75" t="s">
        <v>7837</v>
      </c>
    </row>
    <row r="763" spans="1:2" ht="15">
      <c r="A763" s="76" t="s">
        <v>2206</v>
      </c>
      <c r="B763" s="75" t="s">
        <v>7837</v>
      </c>
    </row>
    <row r="764" spans="1:2" ht="15">
      <c r="A764" s="76" t="s">
        <v>2207</v>
      </c>
      <c r="B764" s="75" t="s">
        <v>7837</v>
      </c>
    </row>
    <row r="765" spans="1:2" ht="15">
      <c r="A765" s="76" t="s">
        <v>1029</v>
      </c>
      <c r="B765" s="75" t="s">
        <v>7837</v>
      </c>
    </row>
    <row r="766" spans="1:2" ht="15">
      <c r="A766" s="76" t="s">
        <v>2208</v>
      </c>
      <c r="B766" s="75" t="s">
        <v>7837</v>
      </c>
    </row>
    <row r="767" spans="1:2" ht="15">
      <c r="A767" s="76" t="s">
        <v>2209</v>
      </c>
      <c r="B767" s="75" t="s">
        <v>7837</v>
      </c>
    </row>
    <row r="768" spans="1:2" ht="15">
      <c r="A768" s="76" t="s">
        <v>2210</v>
      </c>
      <c r="B768" s="75" t="s">
        <v>7837</v>
      </c>
    </row>
    <row r="769" spans="1:2" ht="15">
      <c r="A769" s="76" t="s">
        <v>2211</v>
      </c>
      <c r="B769" s="75" t="s">
        <v>7837</v>
      </c>
    </row>
    <row r="770" spans="1:2" ht="15">
      <c r="A770" s="76" t="s">
        <v>2212</v>
      </c>
      <c r="B770" s="75" t="s">
        <v>7837</v>
      </c>
    </row>
    <row r="771" spans="1:2" ht="15">
      <c r="A771" s="76" t="s">
        <v>1014</v>
      </c>
      <c r="B771" s="75" t="s">
        <v>7837</v>
      </c>
    </row>
    <row r="772" spans="1:2" ht="15">
      <c r="A772" s="76" t="s">
        <v>2213</v>
      </c>
      <c r="B772" s="75" t="s">
        <v>7837</v>
      </c>
    </row>
    <row r="773" spans="1:2" ht="15">
      <c r="A773" s="76" t="s">
        <v>2214</v>
      </c>
      <c r="B773" s="75" t="s">
        <v>7837</v>
      </c>
    </row>
    <row r="774" spans="1:2" ht="15">
      <c r="A774" s="76" t="s">
        <v>2215</v>
      </c>
      <c r="B774" s="75" t="s">
        <v>7837</v>
      </c>
    </row>
    <row r="775" spans="1:2" ht="15">
      <c r="A775" s="76" t="s">
        <v>2216</v>
      </c>
      <c r="B775" s="75" t="s">
        <v>7837</v>
      </c>
    </row>
    <row r="776" spans="1:2" ht="15">
      <c r="A776" s="76" t="s">
        <v>2217</v>
      </c>
      <c r="B776" s="75" t="s">
        <v>7837</v>
      </c>
    </row>
    <row r="777" spans="1:2" ht="15">
      <c r="A777" s="76" t="s">
        <v>2218</v>
      </c>
      <c r="B777" s="75" t="s">
        <v>7837</v>
      </c>
    </row>
    <row r="778" spans="1:2" ht="15">
      <c r="A778" s="76" t="s">
        <v>1206</v>
      </c>
      <c r="B778" s="75" t="s">
        <v>7837</v>
      </c>
    </row>
    <row r="779" spans="1:2" ht="15">
      <c r="A779" s="76" t="s">
        <v>2219</v>
      </c>
      <c r="B779" s="75" t="s">
        <v>7837</v>
      </c>
    </row>
    <row r="780" spans="1:2" ht="15">
      <c r="A780" s="76" t="s">
        <v>2220</v>
      </c>
      <c r="B780" s="75" t="s">
        <v>7837</v>
      </c>
    </row>
    <row r="781" spans="1:2" ht="15">
      <c r="A781" s="76" t="s">
        <v>1190</v>
      </c>
      <c r="B781" s="75" t="s">
        <v>7837</v>
      </c>
    </row>
    <row r="782" spans="1:2" ht="15">
      <c r="A782" s="76" t="s">
        <v>721</v>
      </c>
      <c r="B782" s="75" t="s">
        <v>7837</v>
      </c>
    </row>
    <row r="783" spans="1:2" ht="15">
      <c r="A783" s="76" t="s">
        <v>2221</v>
      </c>
      <c r="B783" s="75" t="s">
        <v>7837</v>
      </c>
    </row>
    <row r="784" spans="1:2" ht="15">
      <c r="A784" s="76" t="s">
        <v>2222</v>
      </c>
      <c r="B784" s="75" t="s">
        <v>7837</v>
      </c>
    </row>
    <row r="785" spans="1:2" ht="15">
      <c r="A785" s="76" t="s">
        <v>703</v>
      </c>
      <c r="B785" s="75" t="s">
        <v>7837</v>
      </c>
    </row>
    <row r="786" spans="1:2" ht="15">
      <c r="A786" s="76" t="s">
        <v>2223</v>
      </c>
      <c r="B786" s="75" t="s">
        <v>7837</v>
      </c>
    </row>
    <row r="787" spans="1:2" ht="15">
      <c r="A787" s="76" t="s">
        <v>2224</v>
      </c>
      <c r="B787" s="75" t="s">
        <v>7837</v>
      </c>
    </row>
    <row r="788" spans="1:2" ht="15">
      <c r="A788" s="76" t="s">
        <v>2225</v>
      </c>
      <c r="B788" s="75" t="s">
        <v>7837</v>
      </c>
    </row>
    <row r="789" spans="1:2" ht="15">
      <c r="A789" s="76" t="s">
        <v>2226</v>
      </c>
      <c r="B789" s="75" t="s">
        <v>7837</v>
      </c>
    </row>
    <row r="790" spans="1:2" ht="15">
      <c r="A790" s="76" t="s">
        <v>658</v>
      </c>
      <c r="B790" s="75" t="s">
        <v>7837</v>
      </c>
    </row>
    <row r="791" spans="1:2" ht="15">
      <c r="A791" s="76" t="s">
        <v>878</v>
      </c>
      <c r="B791" s="75" t="s">
        <v>7837</v>
      </c>
    </row>
    <row r="792" spans="1:2" ht="15">
      <c r="A792" s="76" t="s">
        <v>2227</v>
      </c>
      <c r="B792" s="75" t="s">
        <v>7837</v>
      </c>
    </row>
    <row r="793" spans="1:2" ht="15">
      <c r="A793" s="76" t="s">
        <v>2228</v>
      </c>
      <c r="B793" s="75" t="s">
        <v>7837</v>
      </c>
    </row>
    <row r="794" spans="1:2" ht="15">
      <c r="A794" s="76" t="s">
        <v>2229</v>
      </c>
      <c r="B794" s="75" t="s">
        <v>7837</v>
      </c>
    </row>
    <row r="795" spans="1:2" ht="15">
      <c r="A795" s="76" t="s">
        <v>2230</v>
      </c>
      <c r="B795" s="75" t="s">
        <v>7837</v>
      </c>
    </row>
    <row r="796" spans="1:2" ht="15">
      <c r="A796" s="76" t="s">
        <v>2231</v>
      </c>
      <c r="B796" s="75" t="s">
        <v>7837</v>
      </c>
    </row>
    <row r="797" spans="1:2" ht="15">
      <c r="A797" s="76" t="s">
        <v>2232</v>
      </c>
      <c r="B797" s="75" t="s">
        <v>7837</v>
      </c>
    </row>
    <row r="798" spans="1:2" ht="15">
      <c r="A798" s="76" t="s">
        <v>2233</v>
      </c>
      <c r="B798" s="75" t="s">
        <v>7837</v>
      </c>
    </row>
    <row r="799" spans="1:2" ht="15">
      <c r="A799" s="76" t="s">
        <v>2234</v>
      </c>
      <c r="B799" s="75" t="s">
        <v>7837</v>
      </c>
    </row>
    <row r="800" spans="1:2" ht="15">
      <c r="A800" s="76" t="s">
        <v>688</v>
      </c>
      <c r="B800" s="75" t="s">
        <v>7837</v>
      </c>
    </row>
    <row r="801" spans="1:2" ht="15">
      <c r="A801" s="76" t="s">
        <v>2235</v>
      </c>
      <c r="B801" s="75" t="s">
        <v>7837</v>
      </c>
    </row>
    <row r="802" spans="1:2" ht="15">
      <c r="A802" s="76" t="s">
        <v>2236</v>
      </c>
      <c r="B802" s="75" t="s">
        <v>7837</v>
      </c>
    </row>
    <row r="803" spans="1:2" ht="15">
      <c r="A803" s="76" t="s">
        <v>1402</v>
      </c>
      <c r="B803" s="75" t="s">
        <v>7837</v>
      </c>
    </row>
    <row r="804" spans="1:2" ht="15">
      <c r="A804" s="76" t="s">
        <v>1401</v>
      </c>
      <c r="B804" s="75" t="s">
        <v>7837</v>
      </c>
    </row>
    <row r="805" spans="1:2" ht="15">
      <c r="A805" s="76" t="s">
        <v>2237</v>
      </c>
      <c r="B805" s="75" t="s">
        <v>7837</v>
      </c>
    </row>
    <row r="806" spans="1:2" ht="15">
      <c r="A806" s="76" t="s">
        <v>2238</v>
      </c>
      <c r="B806" s="75" t="s">
        <v>7837</v>
      </c>
    </row>
    <row r="807" spans="1:2" ht="15">
      <c r="A807" s="76" t="s">
        <v>2239</v>
      </c>
      <c r="B807" s="75" t="s">
        <v>7837</v>
      </c>
    </row>
    <row r="808" spans="1:2" ht="15">
      <c r="A808" s="76" t="s">
        <v>2240</v>
      </c>
      <c r="B808" s="75" t="s">
        <v>7837</v>
      </c>
    </row>
    <row r="809" spans="1:2" ht="15">
      <c r="A809" s="76" t="s">
        <v>2241</v>
      </c>
      <c r="B809" s="75" t="s">
        <v>7837</v>
      </c>
    </row>
    <row r="810" spans="1:2" ht="15">
      <c r="A810" s="76" t="s">
        <v>2242</v>
      </c>
      <c r="B810" s="75" t="s">
        <v>7837</v>
      </c>
    </row>
    <row r="811" spans="1:2" ht="15">
      <c r="A811" s="76" t="s">
        <v>2243</v>
      </c>
      <c r="B811" s="75" t="s">
        <v>7837</v>
      </c>
    </row>
    <row r="812" spans="1:2" ht="15">
      <c r="A812" s="76" t="s">
        <v>2244</v>
      </c>
      <c r="B812" s="75" t="s">
        <v>7837</v>
      </c>
    </row>
    <row r="813" spans="1:2" ht="15">
      <c r="A813" s="76" t="s">
        <v>2245</v>
      </c>
      <c r="B813" s="75" t="s">
        <v>7837</v>
      </c>
    </row>
    <row r="814" spans="1:2" ht="15">
      <c r="A814" s="76" t="s">
        <v>2246</v>
      </c>
      <c r="B814" s="75" t="s">
        <v>7837</v>
      </c>
    </row>
    <row r="815" spans="1:2" ht="15">
      <c r="A815" s="76" t="s">
        <v>2247</v>
      </c>
      <c r="B815" s="75" t="s">
        <v>7837</v>
      </c>
    </row>
    <row r="816" spans="1:2" ht="15">
      <c r="A816" s="76" t="s">
        <v>636</v>
      </c>
      <c r="B816" s="75" t="s">
        <v>7837</v>
      </c>
    </row>
    <row r="817" spans="1:2" ht="15">
      <c r="A817" s="76" t="s">
        <v>903</v>
      </c>
      <c r="B817" s="75" t="s">
        <v>7837</v>
      </c>
    </row>
    <row r="818" spans="1:2" ht="15">
      <c r="A818" s="76" t="s">
        <v>2248</v>
      </c>
      <c r="B818" s="75" t="s">
        <v>7837</v>
      </c>
    </row>
    <row r="819" spans="1:2" ht="15">
      <c r="A819" s="76" t="s">
        <v>949</v>
      </c>
      <c r="B819" s="75" t="s">
        <v>7837</v>
      </c>
    </row>
    <row r="820" spans="1:2" ht="15">
      <c r="A820" s="76" t="s">
        <v>1368</v>
      </c>
      <c r="B820" s="75" t="s">
        <v>7837</v>
      </c>
    </row>
    <row r="821" spans="1:2" ht="15">
      <c r="A821" s="76" t="s">
        <v>2249</v>
      </c>
      <c r="B821" s="75" t="s">
        <v>7837</v>
      </c>
    </row>
    <row r="822" spans="1:2" ht="15">
      <c r="A822" s="76" t="s">
        <v>941</v>
      </c>
      <c r="B822" s="75" t="s">
        <v>7837</v>
      </c>
    </row>
    <row r="823" spans="1:2" ht="15">
      <c r="A823" s="76" t="s">
        <v>2250</v>
      </c>
      <c r="B823" s="75" t="s">
        <v>7837</v>
      </c>
    </row>
    <row r="824" spans="1:2" ht="15">
      <c r="A824" s="76" t="s">
        <v>818</v>
      </c>
      <c r="B824" s="75" t="s">
        <v>7837</v>
      </c>
    </row>
    <row r="825" spans="1:2" ht="15">
      <c r="A825" s="76" t="s">
        <v>2251</v>
      </c>
      <c r="B825" s="75" t="s">
        <v>7837</v>
      </c>
    </row>
    <row r="826" spans="1:2" ht="15">
      <c r="A826" s="76" t="s">
        <v>2252</v>
      </c>
      <c r="B826" s="75" t="s">
        <v>7837</v>
      </c>
    </row>
    <row r="827" spans="1:2" ht="15">
      <c r="A827" s="76" t="s">
        <v>2253</v>
      </c>
      <c r="B827" s="75" t="s">
        <v>7837</v>
      </c>
    </row>
    <row r="828" spans="1:2" ht="15">
      <c r="A828" s="76" t="s">
        <v>1527</v>
      </c>
      <c r="B828" s="75" t="s">
        <v>7837</v>
      </c>
    </row>
    <row r="829" spans="1:2" ht="15">
      <c r="A829" s="76" t="s">
        <v>2254</v>
      </c>
      <c r="B829" s="75" t="s">
        <v>7837</v>
      </c>
    </row>
    <row r="830" spans="1:2" ht="15">
      <c r="A830" s="76" t="s">
        <v>1367</v>
      </c>
      <c r="B830" s="75" t="s">
        <v>7837</v>
      </c>
    </row>
    <row r="831" spans="1:2" ht="15">
      <c r="A831" s="76" t="s">
        <v>890</v>
      </c>
      <c r="B831" s="75" t="s">
        <v>7837</v>
      </c>
    </row>
    <row r="832" spans="1:2" ht="15">
      <c r="A832" s="76" t="s">
        <v>2255</v>
      </c>
      <c r="B832" s="75" t="s">
        <v>7837</v>
      </c>
    </row>
    <row r="833" spans="1:2" ht="15">
      <c r="A833" s="76" t="s">
        <v>2256</v>
      </c>
      <c r="B833" s="75" t="s">
        <v>7837</v>
      </c>
    </row>
    <row r="834" spans="1:2" ht="15">
      <c r="A834" s="76" t="s">
        <v>2257</v>
      </c>
      <c r="B834" s="75" t="s">
        <v>7837</v>
      </c>
    </row>
    <row r="835" spans="1:2" ht="15">
      <c r="A835" s="76" t="s">
        <v>2258</v>
      </c>
      <c r="B835" s="75" t="s">
        <v>7837</v>
      </c>
    </row>
    <row r="836" spans="1:2" ht="15">
      <c r="A836" s="76" t="s">
        <v>2259</v>
      </c>
      <c r="B836" s="75" t="s">
        <v>7837</v>
      </c>
    </row>
    <row r="837" spans="1:2" ht="15">
      <c r="A837" s="76" t="s">
        <v>2260</v>
      </c>
      <c r="B837" s="75" t="s">
        <v>7837</v>
      </c>
    </row>
    <row r="838" spans="1:2" ht="15">
      <c r="A838" s="76" t="s">
        <v>549</v>
      </c>
      <c r="B838" s="75" t="s">
        <v>7837</v>
      </c>
    </row>
    <row r="839" spans="1:2" ht="15">
      <c r="A839" s="76" t="s">
        <v>2261</v>
      </c>
      <c r="B839" s="75" t="s">
        <v>7837</v>
      </c>
    </row>
    <row r="840" spans="1:2" ht="15">
      <c r="A840" s="76" t="s">
        <v>2262</v>
      </c>
      <c r="B840" s="75" t="s">
        <v>7837</v>
      </c>
    </row>
    <row r="841" spans="1:2" ht="15">
      <c r="A841" s="76" t="s">
        <v>2263</v>
      </c>
      <c r="B841" s="75" t="s">
        <v>7837</v>
      </c>
    </row>
    <row r="842" spans="1:2" ht="15">
      <c r="A842" s="76" t="s">
        <v>2264</v>
      </c>
      <c r="B842" s="75" t="s">
        <v>7837</v>
      </c>
    </row>
    <row r="843" spans="1:2" ht="15">
      <c r="A843" s="76" t="s">
        <v>2265</v>
      </c>
      <c r="B843" s="75" t="s">
        <v>7837</v>
      </c>
    </row>
    <row r="844" spans="1:2" ht="15">
      <c r="A844" s="76" t="s">
        <v>2266</v>
      </c>
      <c r="B844" s="75" t="s">
        <v>7837</v>
      </c>
    </row>
    <row r="845" spans="1:2" ht="15">
      <c r="A845" s="76" t="s">
        <v>2267</v>
      </c>
      <c r="B845" s="75" t="s">
        <v>7837</v>
      </c>
    </row>
    <row r="846" spans="1:2" ht="15">
      <c r="A846" s="76" t="s">
        <v>741</v>
      </c>
      <c r="B846" s="75" t="s">
        <v>7837</v>
      </c>
    </row>
    <row r="847" spans="1:2" ht="15">
      <c r="A847" s="76" t="s">
        <v>2268</v>
      </c>
      <c r="B847" s="75" t="s">
        <v>7837</v>
      </c>
    </row>
    <row r="848" spans="1:2" ht="15">
      <c r="A848" s="76" t="s">
        <v>2269</v>
      </c>
      <c r="B848" s="75" t="s">
        <v>7837</v>
      </c>
    </row>
    <row r="849" spans="1:2" ht="15">
      <c r="A849" s="76" t="s">
        <v>2270</v>
      </c>
      <c r="B849" s="75" t="s">
        <v>7837</v>
      </c>
    </row>
    <row r="850" spans="1:2" ht="15">
      <c r="A850" s="76" t="s">
        <v>1149</v>
      </c>
      <c r="B850" s="75" t="s">
        <v>7837</v>
      </c>
    </row>
    <row r="851" spans="1:2" ht="15">
      <c r="A851" s="76" t="s">
        <v>2271</v>
      </c>
      <c r="B851" s="75" t="s">
        <v>7837</v>
      </c>
    </row>
    <row r="852" spans="1:2" ht="15">
      <c r="A852" s="76" t="s">
        <v>2272</v>
      </c>
      <c r="B852" s="75" t="s">
        <v>7837</v>
      </c>
    </row>
    <row r="853" spans="1:2" ht="15">
      <c r="A853" s="76" t="s">
        <v>2273</v>
      </c>
      <c r="B853" s="75" t="s">
        <v>7837</v>
      </c>
    </row>
    <row r="854" spans="1:2" ht="15">
      <c r="A854" s="76" t="s">
        <v>492</v>
      </c>
      <c r="B854" s="75" t="s">
        <v>7837</v>
      </c>
    </row>
    <row r="855" spans="1:2" ht="15">
      <c r="A855" s="76" t="s">
        <v>2274</v>
      </c>
      <c r="B855" s="75" t="s">
        <v>7837</v>
      </c>
    </row>
    <row r="856" spans="1:2" ht="15">
      <c r="A856" s="76" t="s">
        <v>2275</v>
      </c>
      <c r="B856" s="75" t="s">
        <v>7837</v>
      </c>
    </row>
    <row r="857" spans="1:2" ht="15">
      <c r="A857" s="76" t="s">
        <v>2276</v>
      </c>
      <c r="B857" s="75" t="s">
        <v>7837</v>
      </c>
    </row>
    <row r="858" spans="1:2" ht="15">
      <c r="A858" s="76" t="s">
        <v>2277</v>
      </c>
      <c r="B858" s="75" t="s">
        <v>7837</v>
      </c>
    </row>
    <row r="859" spans="1:2" ht="15">
      <c r="A859" s="76" t="s">
        <v>2278</v>
      </c>
      <c r="B859" s="75" t="s">
        <v>7837</v>
      </c>
    </row>
    <row r="860" spans="1:2" ht="15">
      <c r="A860" s="76" t="s">
        <v>2279</v>
      </c>
      <c r="B860" s="75" t="s">
        <v>7837</v>
      </c>
    </row>
    <row r="861" spans="1:2" ht="15">
      <c r="A861" s="76" t="s">
        <v>521</v>
      </c>
      <c r="B861" s="75" t="s">
        <v>7837</v>
      </c>
    </row>
    <row r="862" spans="1:2" ht="15">
      <c r="A862" s="76" t="s">
        <v>2280</v>
      </c>
      <c r="B862" s="75" t="s">
        <v>7837</v>
      </c>
    </row>
    <row r="863" spans="1:2" ht="15">
      <c r="A863" s="76" t="s">
        <v>2281</v>
      </c>
      <c r="B863" s="75" t="s">
        <v>7837</v>
      </c>
    </row>
    <row r="864" spans="1:2" ht="15">
      <c r="A864" s="76" t="s">
        <v>2282</v>
      </c>
      <c r="B864" s="75" t="s">
        <v>7837</v>
      </c>
    </row>
    <row r="865" spans="1:2" ht="15">
      <c r="A865" s="76" t="s">
        <v>609</v>
      </c>
      <c r="B865" s="75" t="s">
        <v>7837</v>
      </c>
    </row>
    <row r="866" spans="1:2" ht="15">
      <c r="A866" s="76" t="s">
        <v>753</v>
      </c>
      <c r="B866" s="75" t="s">
        <v>7837</v>
      </c>
    </row>
    <row r="867" spans="1:2" ht="15">
      <c r="A867" s="76" t="s">
        <v>2283</v>
      </c>
      <c r="B867" s="75" t="s">
        <v>7837</v>
      </c>
    </row>
    <row r="868" spans="1:2" ht="15">
      <c r="A868" s="76" t="s">
        <v>964</v>
      </c>
      <c r="B868" s="75" t="s">
        <v>7837</v>
      </c>
    </row>
    <row r="869" spans="1:2" ht="15">
      <c r="A869" s="76" t="s">
        <v>1353</v>
      </c>
      <c r="B869" s="75" t="s">
        <v>7837</v>
      </c>
    </row>
    <row r="870" spans="1:2" ht="15">
      <c r="A870" s="76" t="s">
        <v>622</v>
      </c>
      <c r="B870" s="75" t="s">
        <v>7837</v>
      </c>
    </row>
    <row r="871" spans="1:2" ht="15">
      <c r="A871" s="76" t="s">
        <v>2284</v>
      </c>
      <c r="B871" s="75" t="s">
        <v>7837</v>
      </c>
    </row>
    <row r="872" spans="1:2" ht="15">
      <c r="A872" s="76" t="s">
        <v>2285</v>
      </c>
      <c r="B872" s="75" t="s">
        <v>7837</v>
      </c>
    </row>
    <row r="873" spans="1:2" ht="15">
      <c r="A873" s="76" t="s">
        <v>2286</v>
      </c>
      <c r="B873" s="75" t="s">
        <v>7837</v>
      </c>
    </row>
    <row r="874" spans="1:2" ht="15">
      <c r="A874" s="76" t="s">
        <v>841</v>
      </c>
      <c r="B874" s="75" t="s">
        <v>7837</v>
      </c>
    </row>
    <row r="875" spans="1:2" ht="15">
      <c r="A875" s="76" t="s">
        <v>896</v>
      </c>
      <c r="B875" s="75" t="s">
        <v>7837</v>
      </c>
    </row>
    <row r="876" spans="1:2" ht="15">
      <c r="A876" s="76" t="s">
        <v>1085</v>
      </c>
      <c r="B876" s="75" t="s">
        <v>7837</v>
      </c>
    </row>
    <row r="877" spans="1:2" ht="15">
      <c r="A877" s="76" t="s">
        <v>2287</v>
      </c>
      <c r="B877" s="75" t="s">
        <v>7837</v>
      </c>
    </row>
    <row r="878" spans="1:2" ht="15">
      <c r="A878" s="76" t="s">
        <v>2288</v>
      </c>
      <c r="B878" s="75" t="s">
        <v>7837</v>
      </c>
    </row>
    <row r="879" spans="1:2" ht="15">
      <c r="A879" s="76" t="s">
        <v>2289</v>
      </c>
      <c r="B879" s="75" t="s">
        <v>7837</v>
      </c>
    </row>
    <row r="880" spans="1:2" ht="15">
      <c r="A880" s="76" t="s">
        <v>2290</v>
      </c>
      <c r="B880" s="75" t="s">
        <v>7837</v>
      </c>
    </row>
    <row r="881" spans="1:2" ht="15">
      <c r="A881" s="76" t="s">
        <v>686</v>
      </c>
      <c r="B881" s="75" t="s">
        <v>7837</v>
      </c>
    </row>
    <row r="882" spans="1:2" ht="15">
      <c r="A882" s="76" t="s">
        <v>1231</v>
      </c>
      <c r="B882" s="75" t="s">
        <v>7837</v>
      </c>
    </row>
    <row r="883" spans="1:2" ht="15">
      <c r="A883" s="76" t="s">
        <v>2291</v>
      </c>
      <c r="B883" s="75" t="s">
        <v>7837</v>
      </c>
    </row>
    <row r="884" spans="1:2" ht="15">
      <c r="A884" s="76" t="s">
        <v>1417</v>
      </c>
      <c r="B884" s="75" t="s">
        <v>7837</v>
      </c>
    </row>
    <row r="885" spans="1:2" ht="15">
      <c r="A885" s="76" t="s">
        <v>2292</v>
      </c>
      <c r="B885" s="75" t="s">
        <v>7837</v>
      </c>
    </row>
    <row r="886" spans="1:2" ht="15">
      <c r="A886" s="76" t="s">
        <v>2293</v>
      </c>
      <c r="B886" s="75" t="s">
        <v>7837</v>
      </c>
    </row>
    <row r="887" spans="1:2" ht="15">
      <c r="A887" s="76" t="s">
        <v>2294</v>
      </c>
      <c r="B887" s="75" t="s">
        <v>7837</v>
      </c>
    </row>
    <row r="888" spans="1:2" ht="15">
      <c r="A888" s="76" t="s">
        <v>2295</v>
      </c>
      <c r="B888" s="75" t="s">
        <v>7837</v>
      </c>
    </row>
    <row r="889" spans="1:2" ht="15">
      <c r="A889" s="76" t="s">
        <v>2296</v>
      </c>
      <c r="B889" s="75" t="s">
        <v>7837</v>
      </c>
    </row>
    <row r="890" spans="1:2" ht="15">
      <c r="A890" s="76" t="s">
        <v>1438</v>
      </c>
      <c r="B890" s="75" t="s">
        <v>7837</v>
      </c>
    </row>
    <row r="891" spans="1:2" ht="15">
      <c r="A891" s="76" t="s">
        <v>836</v>
      </c>
      <c r="B891" s="75" t="s">
        <v>7837</v>
      </c>
    </row>
    <row r="892" spans="1:2" ht="15">
      <c r="A892" s="76" t="s">
        <v>2297</v>
      </c>
      <c r="B892" s="75" t="s">
        <v>7837</v>
      </c>
    </row>
    <row r="893" spans="1:2" ht="15">
      <c r="A893" s="76" t="s">
        <v>2298</v>
      </c>
      <c r="B893" s="75" t="s">
        <v>7837</v>
      </c>
    </row>
    <row r="894" spans="1:2" ht="15">
      <c r="A894" s="76" t="s">
        <v>2299</v>
      </c>
      <c r="B894" s="75" t="s">
        <v>7837</v>
      </c>
    </row>
    <row r="895" spans="1:2" ht="15">
      <c r="A895" s="76" t="s">
        <v>2300</v>
      </c>
      <c r="B895" s="75" t="s">
        <v>7837</v>
      </c>
    </row>
    <row r="896" spans="1:2" ht="15">
      <c r="A896" s="76" t="s">
        <v>571</v>
      </c>
      <c r="B896" s="75" t="s">
        <v>7837</v>
      </c>
    </row>
    <row r="897" spans="1:2" ht="15">
      <c r="A897" s="76" t="s">
        <v>2301</v>
      </c>
      <c r="B897" s="75" t="s">
        <v>7837</v>
      </c>
    </row>
    <row r="898" spans="1:2" ht="15">
      <c r="A898" s="76" t="s">
        <v>2302</v>
      </c>
      <c r="B898" s="75" t="s">
        <v>7837</v>
      </c>
    </row>
    <row r="899" spans="1:2" ht="15">
      <c r="A899" s="76" t="s">
        <v>2303</v>
      </c>
      <c r="B899" s="75" t="s">
        <v>7837</v>
      </c>
    </row>
    <row r="900" spans="1:2" ht="15">
      <c r="A900" s="76" t="s">
        <v>2304</v>
      </c>
      <c r="B900" s="75" t="s">
        <v>7837</v>
      </c>
    </row>
    <row r="901" spans="1:2" ht="15">
      <c r="A901" s="76" t="s">
        <v>618</v>
      </c>
      <c r="B901" s="75" t="s">
        <v>7837</v>
      </c>
    </row>
    <row r="902" spans="1:2" ht="15">
      <c r="A902" s="76" t="s">
        <v>2305</v>
      </c>
      <c r="B902" s="75" t="s">
        <v>7837</v>
      </c>
    </row>
    <row r="903" spans="1:2" ht="15">
      <c r="A903" s="76" t="s">
        <v>2306</v>
      </c>
      <c r="B903" s="75" t="s">
        <v>7837</v>
      </c>
    </row>
    <row r="904" spans="1:2" ht="15">
      <c r="A904" s="76" t="s">
        <v>2307</v>
      </c>
      <c r="B904" s="75" t="s">
        <v>7837</v>
      </c>
    </row>
    <row r="905" spans="1:2" ht="15">
      <c r="A905" s="76" t="s">
        <v>2308</v>
      </c>
      <c r="B905" s="75" t="s">
        <v>7837</v>
      </c>
    </row>
    <row r="906" spans="1:2" ht="15">
      <c r="A906" s="76" t="s">
        <v>2309</v>
      </c>
      <c r="B906" s="75" t="s">
        <v>7837</v>
      </c>
    </row>
    <row r="907" spans="1:2" ht="15">
      <c r="A907" s="76" t="s">
        <v>2310</v>
      </c>
      <c r="B907" s="75" t="s">
        <v>7837</v>
      </c>
    </row>
    <row r="908" spans="1:2" ht="15">
      <c r="A908" s="76" t="s">
        <v>2311</v>
      </c>
      <c r="B908" s="75" t="s">
        <v>7837</v>
      </c>
    </row>
    <row r="909" spans="1:2" ht="15">
      <c r="A909" s="76" t="s">
        <v>532</v>
      </c>
      <c r="B909" s="75" t="s">
        <v>7837</v>
      </c>
    </row>
    <row r="910" spans="1:2" ht="15">
      <c r="A910" s="76" t="s">
        <v>2312</v>
      </c>
      <c r="B910" s="75" t="s">
        <v>7837</v>
      </c>
    </row>
    <row r="911" spans="1:2" ht="15">
      <c r="A911" s="76" t="s">
        <v>1197</v>
      </c>
      <c r="B911" s="75" t="s">
        <v>7837</v>
      </c>
    </row>
    <row r="912" spans="1:2" ht="15">
      <c r="A912" s="76" t="s">
        <v>2313</v>
      </c>
      <c r="B912" s="75" t="s">
        <v>7837</v>
      </c>
    </row>
    <row r="913" spans="1:2" ht="15">
      <c r="A913" s="76" t="s">
        <v>2314</v>
      </c>
      <c r="B913" s="75" t="s">
        <v>7837</v>
      </c>
    </row>
    <row r="914" spans="1:2" ht="15">
      <c r="A914" s="76" t="s">
        <v>2315</v>
      </c>
      <c r="B914" s="75" t="s">
        <v>7837</v>
      </c>
    </row>
    <row r="915" spans="1:2" ht="15">
      <c r="A915" s="76" t="s">
        <v>2316</v>
      </c>
      <c r="B915" s="75" t="s">
        <v>7837</v>
      </c>
    </row>
    <row r="916" spans="1:2" ht="15">
      <c r="A916" s="76" t="s">
        <v>2317</v>
      </c>
      <c r="B916" s="75" t="s">
        <v>7837</v>
      </c>
    </row>
    <row r="917" spans="1:2" ht="15">
      <c r="A917" s="76" t="s">
        <v>722</v>
      </c>
      <c r="B917" s="75" t="s">
        <v>7837</v>
      </c>
    </row>
    <row r="918" spans="1:2" ht="15">
      <c r="A918" s="76" t="s">
        <v>2318</v>
      </c>
      <c r="B918" s="75" t="s">
        <v>7837</v>
      </c>
    </row>
    <row r="919" spans="1:2" ht="15">
      <c r="A919" s="76" t="s">
        <v>1036</v>
      </c>
      <c r="B919" s="75" t="s">
        <v>7837</v>
      </c>
    </row>
    <row r="920" spans="1:2" ht="15">
      <c r="A920" s="76" t="s">
        <v>2319</v>
      </c>
      <c r="B920" s="75" t="s">
        <v>7837</v>
      </c>
    </row>
    <row r="921" spans="1:2" ht="15">
      <c r="A921" s="76" t="s">
        <v>2320</v>
      </c>
      <c r="B921" s="75" t="s">
        <v>7837</v>
      </c>
    </row>
    <row r="922" spans="1:2" ht="15">
      <c r="A922" s="76" t="s">
        <v>2321</v>
      </c>
      <c r="B922" s="75" t="s">
        <v>7837</v>
      </c>
    </row>
    <row r="923" spans="1:2" ht="15">
      <c r="A923" s="76" t="s">
        <v>2322</v>
      </c>
      <c r="B923" s="75" t="s">
        <v>7837</v>
      </c>
    </row>
    <row r="924" spans="1:2" ht="15">
      <c r="A924" s="76" t="s">
        <v>2323</v>
      </c>
      <c r="B924" s="75" t="s">
        <v>7837</v>
      </c>
    </row>
    <row r="925" spans="1:2" ht="15">
      <c r="A925" s="76" t="s">
        <v>2324</v>
      </c>
      <c r="B925" s="75" t="s">
        <v>7837</v>
      </c>
    </row>
    <row r="926" spans="1:2" ht="15">
      <c r="A926" s="76" t="s">
        <v>1150</v>
      </c>
      <c r="B926" s="75" t="s">
        <v>7837</v>
      </c>
    </row>
    <row r="927" spans="1:2" ht="15">
      <c r="A927" s="76" t="s">
        <v>2325</v>
      </c>
      <c r="B927" s="75" t="s">
        <v>7837</v>
      </c>
    </row>
    <row r="928" spans="1:2" ht="15">
      <c r="A928" s="76" t="s">
        <v>2326</v>
      </c>
      <c r="B928" s="75" t="s">
        <v>7837</v>
      </c>
    </row>
    <row r="929" spans="1:2" ht="15">
      <c r="A929" s="76" t="s">
        <v>2327</v>
      </c>
      <c r="B929" s="75" t="s">
        <v>7837</v>
      </c>
    </row>
    <row r="930" spans="1:2" ht="15">
      <c r="A930" s="76" t="s">
        <v>2328</v>
      </c>
      <c r="B930" s="75" t="s">
        <v>7837</v>
      </c>
    </row>
    <row r="931" spans="1:2" ht="15">
      <c r="A931" s="76" t="s">
        <v>2329</v>
      </c>
      <c r="B931" s="75" t="s">
        <v>7837</v>
      </c>
    </row>
    <row r="932" spans="1:2" ht="15">
      <c r="A932" s="76" t="s">
        <v>2330</v>
      </c>
      <c r="B932" s="75" t="s">
        <v>7837</v>
      </c>
    </row>
    <row r="933" spans="1:2" ht="15">
      <c r="A933" s="76" t="s">
        <v>871</v>
      </c>
      <c r="B933" s="75" t="s">
        <v>7837</v>
      </c>
    </row>
    <row r="934" spans="1:2" ht="15">
      <c r="A934" s="76" t="s">
        <v>2331</v>
      </c>
      <c r="B934" s="75" t="s">
        <v>7837</v>
      </c>
    </row>
    <row r="935" spans="1:2" ht="15">
      <c r="A935" s="76" t="s">
        <v>2332</v>
      </c>
      <c r="B935" s="75" t="s">
        <v>7837</v>
      </c>
    </row>
    <row r="936" spans="1:2" ht="15">
      <c r="A936" s="76" t="s">
        <v>598</v>
      </c>
      <c r="B936" s="75" t="s">
        <v>7837</v>
      </c>
    </row>
    <row r="937" spans="1:2" ht="15">
      <c r="A937" s="76" t="s">
        <v>2333</v>
      </c>
      <c r="B937" s="75" t="s">
        <v>7837</v>
      </c>
    </row>
    <row r="938" spans="1:2" ht="15">
      <c r="A938" s="76" t="s">
        <v>2334</v>
      </c>
      <c r="B938" s="75" t="s">
        <v>7837</v>
      </c>
    </row>
    <row r="939" spans="1:2" ht="15">
      <c r="A939" s="76" t="s">
        <v>2335</v>
      </c>
      <c r="B939" s="75" t="s">
        <v>7837</v>
      </c>
    </row>
    <row r="940" spans="1:2" ht="15">
      <c r="A940" s="76" t="s">
        <v>2336</v>
      </c>
      <c r="B940" s="75" t="s">
        <v>7837</v>
      </c>
    </row>
    <row r="941" spans="1:2" ht="15">
      <c r="A941" s="76" t="s">
        <v>1467</v>
      </c>
      <c r="B941" s="75" t="s">
        <v>7837</v>
      </c>
    </row>
    <row r="942" spans="1:2" ht="15">
      <c r="A942" s="76" t="s">
        <v>2337</v>
      </c>
      <c r="B942" s="75" t="s">
        <v>7837</v>
      </c>
    </row>
    <row r="943" spans="1:2" ht="15">
      <c r="A943" s="76" t="s">
        <v>2338</v>
      </c>
      <c r="B943" s="75" t="s">
        <v>7837</v>
      </c>
    </row>
    <row r="944" spans="1:2" ht="15">
      <c r="A944" s="76" t="s">
        <v>2339</v>
      </c>
      <c r="B944" s="75" t="s">
        <v>7837</v>
      </c>
    </row>
    <row r="945" spans="1:2" ht="15">
      <c r="A945" s="76" t="s">
        <v>2340</v>
      </c>
      <c r="B945" s="75" t="s">
        <v>7837</v>
      </c>
    </row>
    <row r="946" spans="1:2" ht="15">
      <c r="A946" s="76" t="s">
        <v>2341</v>
      </c>
      <c r="B946" s="75" t="s">
        <v>7837</v>
      </c>
    </row>
    <row r="947" spans="1:2" ht="15">
      <c r="A947" s="76" t="s">
        <v>2342</v>
      </c>
      <c r="B947" s="75" t="s">
        <v>7837</v>
      </c>
    </row>
    <row r="948" spans="1:2" ht="15">
      <c r="A948" s="76" t="s">
        <v>2343</v>
      </c>
      <c r="B948" s="75" t="s">
        <v>7837</v>
      </c>
    </row>
    <row r="949" spans="1:2" ht="15">
      <c r="A949" s="76" t="s">
        <v>2344</v>
      </c>
      <c r="B949" s="75" t="s">
        <v>7837</v>
      </c>
    </row>
    <row r="950" spans="1:2" ht="15">
      <c r="A950" s="76" t="s">
        <v>759</v>
      </c>
      <c r="B950" s="75" t="s">
        <v>7837</v>
      </c>
    </row>
    <row r="951" spans="1:2" ht="15">
      <c r="A951" s="76" t="s">
        <v>2345</v>
      </c>
      <c r="B951" s="75" t="s">
        <v>7837</v>
      </c>
    </row>
    <row r="952" spans="1:2" ht="15">
      <c r="A952" s="76" t="s">
        <v>2346</v>
      </c>
      <c r="B952" s="75" t="s">
        <v>7837</v>
      </c>
    </row>
    <row r="953" spans="1:2" ht="15">
      <c r="A953" s="76" t="s">
        <v>2347</v>
      </c>
      <c r="B953" s="75" t="s">
        <v>7837</v>
      </c>
    </row>
    <row r="954" spans="1:2" ht="15">
      <c r="A954" s="76" t="s">
        <v>2348</v>
      </c>
      <c r="B954" s="75" t="s">
        <v>7837</v>
      </c>
    </row>
    <row r="955" spans="1:2" ht="15">
      <c r="A955" s="76" t="s">
        <v>2349</v>
      </c>
      <c r="B955" s="75" t="s">
        <v>7837</v>
      </c>
    </row>
    <row r="956" spans="1:2" ht="15">
      <c r="A956" s="76" t="s">
        <v>2350</v>
      </c>
      <c r="B956" s="75" t="s">
        <v>7837</v>
      </c>
    </row>
    <row r="957" spans="1:2" ht="15">
      <c r="A957" s="76" t="s">
        <v>2351</v>
      </c>
      <c r="B957" s="75" t="s">
        <v>7837</v>
      </c>
    </row>
    <row r="958" spans="1:2" ht="15">
      <c r="A958" s="76" t="s">
        <v>854</v>
      </c>
      <c r="B958" s="75" t="s">
        <v>7837</v>
      </c>
    </row>
    <row r="959" spans="1:2" ht="15">
      <c r="A959" s="76" t="s">
        <v>2352</v>
      </c>
      <c r="B959" s="75" t="s">
        <v>7837</v>
      </c>
    </row>
    <row r="960" spans="1:2" ht="15">
      <c r="A960" s="76" t="s">
        <v>2353</v>
      </c>
      <c r="B960" s="75" t="s">
        <v>7837</v>
      </c>
    </row>
    <row r="961" spans="1:2" ht="15">
      <c r="A961" s="76" t="s">
        <v>867</v>
      </c>
      <c r="B961" s="75" t="s">
        <v>7837</v>
      </c>
    </row>
    <row r="962" spans="1:2" ht="15">
      <c r="A962" s="76" t="s">
        <v>2354</v>
      </c>
      <c r="B962" s="75" t="s">
        <v>7837</v>
      </c>
    </row>
    <row r="963" spans="1:2" ht="15">
      <c r="A963" s="76" t="s">
        <v>2355</v>
      </c>
      <c r="B963" s="75" t="s">
        <v>7837</v>
      </c>
    </row>
    <row r="964" spans="1:2" ht="15">
      <c r="A964" s="76" t="s">
        <v>2356</v>
      </c>
      <c r="B964" s="75" t="s">
        <v>7837</v>
      </c>
    </row>
    <row r="965" spans="1:2" ht="15">
      <c r="A965" s="76" t="s">
        <v>2357</v>
      </c>
      <c r="B965" s="75" t="s">
        <v>7837</v>
      </c>
    </row>
    <row r="966" spans="1:2" ht="15">
      <c r="A966" s="76" t="s">
        <v>2358</v>
      </c>
      <c r="B966" s="75" t="s">
        <v>7837</v>
      </c>
    </row>
    <row r="967" spans="1:2" ht="15">
      <c r="A967" s="76" t="s">
        <v>2359</v>
      </c>
      <c r="B967" s="75" t="s">
        <v>7837</v>
      </c>
    </row>
    <row r="968" spans="1:2" ht="15">
      <c r="A968" s="76" t="s">
        <v>2360</v>
      </c>
      <c r="B968" s="75" t="s">
        <v>7837</v>
      </c>
    </row>
    <row r="969" spans="1:2" ht="15">
      <c r="A969" s="76" t="s">
        <v>886</v>
      </c>
      <c r="B969" s="75" t="s">
        <v>7837</v>
      </c>
    </row>
    <row r="970" spans="1:2" ht="15">
      <c r="A970" s="76" t="s">
        <v>875</v>
      </c>
      <c r="B970" s="75" t="s">
        <v>7837</v>
      </c>
    </row>
    <row r="971" spans="1:2" ht="15">
      <c r="A971" s="76" t="s">
        <v>2361</v>
      </c>
      <c r="B971" s="75" t="s">
        <v>7837</v>
      </c>
    </row>
    <row r="972" spans="1:2" ht="15">
      <c r="A972" s="76" t="s">
        <v>2362</v>
      </c>
      <c r="B972" s="75" t="s">
        <v>7837</v>
      </c>
    </row>
    <row r="973" spans="1:2" ht="15">
      <c r="A973" s="76" t="s">
        <v>1326</v>
      </c>
      <c r="B973" s="75" t="s">
        <v>7837</v>
      </c>
    </row>
    <row r="974" spans="1:2" ht="15">
      <c r="A974" s="76" t="s">
        <v>2363</v>
      </c>
      <c r="B974" s="75" t="s">
        <v>7837</v>
      </c>
    </row>
    <row r="975" spans="1:2" ht="15">
      <c r="A975" s="76" t="s">
        <v>2364</v>
      </c>
      <c r="B975" s="75" t="s">
        <v>7837</v>
      </c>
    </row>
    <row r="976" spans="1:2" ht="15">
      <c r="A976" s="76" t="s">
        <v>2365</v>
      </c>
      <c r="B976" s="75" t="s">
        <v>7837</v>
      </c>
    </row>
    <row r="977" spans="1:2" ht="15">
      <c r="A977" s="76" t="s">
        <v>2366</v>
      </c>
      <c r="B977" s="75" t="s">
        <v>7837</v>
      </c>
    </row>
    <row r="978" spans="1:2" ht="15">
      <c r="A978" s="76" t="s">
        <v>2367</v>
      </c>
      <c r="B978" s="75" t="s">
        <v>7837</v>
      </c>
    </row>
    <row r="979" spans="1:2" ht="15">
      <c r="A979" s="76" t="s">
        <v>1441</v>
      </c>
      <c r="B979" s="75" t="s">
        <v>7837</v>
      </c>
    </row>
    <row r="980" spans="1:2" ht="15">
      <c r="A980" s="76" t="s">
        <v>2368</v>
      </c>
      <c r="B980" s="75" t="s">
        <v>7837</v>
      </c>
    </row>
    <row r="981" spans="1:2" ht="15">
      <c r="A981" s="76" t="s">
        <v>2369</v>
      </c>
      <c r="B981" s="75" t="s">
        <v>7837</v>
      </c>
    </row>
    <row r="982" spans="1:2" ht="15">
      <c r="A982" s="76" t="s">
        <v>2370</v>
      </c>
      <c r="B982" s="75" t="s">
        <v>7837</v>
      </c>
    </row>
    <row r="983" spans="1:2" ht="15">
      <c r="A983" s="76" t="s">
        <v>2371</v>
      </c>
      <c r="B983" s="75" t="s">
        <v>7837</v>
      </c>
    </row>
    <row r="984" spans="1:2" ht="15">
      <c r="A984" s="76" t="s">
        <v>2372</v>
      </c>
      <c r="B984" s="75" t="s">
        <v>7837</v>
      </c>
    </row>
    <row r="985" spans="1:2" ht="15">
      <c r="A985" s="76" t="s">
        <v>2373</v>
      </c>
      <c r="B985" s="75" t="s">
        <v>7837</v>
      </c>
    </row>
    <row r="986" spans="1:2" ht="15">
      <c r="A986" s="76" t="s">
        <v>2374</v>
      </c>
      <c r="B986" s="75" t="s">
        <v>7837</v>
      </c>
    </row>
    <row r="987" spans="1:2" ht="15">
      <c r="A987" s="76" t="s">
        <v>2375</v>
      </c>
      <c r="B987" s="75" t="s">
        <v>7837</v>
      </c>
    </row>
    <row r="988" spans="1:2" ht="15">
      <c r="A988" s="76" t="s">
        <v>2376</v>
      </c>
      <c r="B988" s="75" t="s">
        <v>7837</v>
      </c>
    </row>
    <row r="989" spans="1:2" ht="15">
      <c r="A989" s="76" t="s">
        <v>2377</v>
      </c>
      <c r="B989" s="75" t="s">
        <v>7837</v>
      </c>
    </row>
    <row r="990" spans="1:2" ht="15">
      <c r="A990" s="76" t="s">
        <v>2378</v>
      </c>
      <c r="B990" s="75" t="s">
        <v>7837</v>
      </c>
    </row>
    <row r="991" spans="1:2" ht="15">
      <c r="A991" s="76" t="s">
        <v>2379</v>
      </c>
      <c r="B991" s="75" t="s">
        <v>7837</v>
      </c>
    </row>
    <row r="992" spans="1:2" ht="15">
      <c r="A992" s="76" t="s">
        <v>650</v>
      </c>
      <c r="B992" s="75" t="s">
        <v>7837</v>
      </c>
    </row>
    <row r="993" spans="1:2" ht="15">
      <c r="A993" s="76" t="s">
        <v>873</v>
      </c>
      <c r="B993" s="75" t="s">
        <v>7837</v>
      </c>
    </row>
    <row r="994" spans="1:2" ht="15">
      <c r="A994" s="76" t="s">
        <v>2380</v>
      </c>
      <c r="B994" s="75" t="s">
        <v>7837</v>
      </c>
    </row>
    <row r="995" spans="1:2" ht="15">
      <c r="A995" s="76" t="s">
        <v>2381</v>
      </c>
      <c r="B995" s="75" t="s">
        <v>7837</v>
      </c>
    </row>
    <row r="996" spans="1:2" ht="15">
      <c r="A996" s="76" t="s">
        <v>2382</v>
      </c>
      <c r="B996" s="75" t="s">
        <v>7837</v>
      </c>
    </row>
    <row r="997" spans="1:2" ht="15">
      <c r="A997" s="76" t="s">
        <v>2383</v>
      </c>
      <c r="B997" s="75" t="s">
        <v>7837</v>
      </c>
    </row>
    <row r="998" spans="1:2" ht="15">
      <c r="A998" s="76" t="s">
        <v>2384</v>
      </c>
      <c r="B998" s="75" t="s">
        <v>7837</v>
      </c>
    </row>
    <row r="999" spans="1:2" ht="15">
      <c r="A999" s="76" t="s">
        <v>954</v>
      </c>
      <c r="B999" s="75" t="s">
        <v>7837</v>
      </c>
    </row>
    <row r="1000" spans="1:2" ht="15">
      <c r="A1000" s="76" t="s">
        <v>2385</v>
      </c>
      <c r="B1000" s="75" t="s">
        <v>7837</v>
      </c>
    </row>
    <row r="1001" spans="1:2" ht="15">
      <c r="A1001" s="76" t="s">
        <v>1181</v>
      </c>
      <c r="B1001" s="75" t="s">
        <v>7837</v>
      </c>
    </row>
    <row r="1002" spans="1:2" ht="15">
      <c r="A1002" s="76" t="s">
        <v>519</v>
      </c>
      <c r="B1002" s="75" t="s">
        <v>7837</v>
      </c>
    </row>
    <row r="1003" spans="1:2" ht="15">
      <c r="A1003" s="76" t="s">
        <v>1499</v>
      </c>
      <c r="B1003" s="75" t="s">
        <v>7837</v>
      </c>
    </row>
    <row r="1004" spans="1:2" ht="15">
      <c r="A1004" s="76" t="s">
        <v>2386</v>
      </c>
      <c r="B1004" s="75" t="s">
        <v>7837</v>
      </c>
    </row>
    <row r="1005" spans="1:2" ht="15">
      <c r="A1005" s="76" t="s">
        <v>2387</v>
      </c>
      <c r="B1005" s="75" t="s">
        <v>7837</v>
      </c>
    </row>
    <row r="1006" spans="1:2" ht="15">
      <c r="A1006" s="76" t="s">
        <v>434</v>
      </c>
      <c r="B1006" s="75" t="s">
        <v>7837</v>
      </c>
    </row>
    <row r="1007" spans="1:2" ht="15">
      <c r="A1007" s="76" t="s">
        <v>2388</v>
      </c>
      <c r="B1007" s="75" t="s">
        <v>7837</v>
      </c>
    </row>
    <row r="1008" spans="1:2" ht="15">
      <c r="A1008" s="76" t="s">
        <v>2389</v>
      </c>
      <c r="B1008" s="75" t="s">
        <v>7837</v>
      </c>
    </row>
    <row r="1009" spans="1:2" ht="15">
      <c r="A1009" s="76" t="s">
        <v>2390</v>
      </c>
      <c r="B1009" s="75" t="s">
        <v>7837</v>
      </c>
    </row>
    <row r="1010" spans="1:2" ht="15">
      <c r="A1010" s="76" t="s">
        <v>2391</v>
      </c>
      <c r="B1010" s="75" t="s">
        <v>7837</v>
      </c>
    </row>
    <row r="1011" spans="1:2" ht="15">
      <c r="A1011" s="76" t="s">
        <v>2392</v>
      </c>
      <c r="B1011" s="75" t="s">
        <v>7837</v>
      </c>
    </row>
    <row r="1012" spans="1:2" ht="15">
      <c r="A1012" s="76" t="s">
        <v>2393</v>
      </c>
      <c r="B1012" s="75" t="s">
        <v>7837</v>
      </c>
    </row>
    <row r="1013" spans="1:2" ht="15">
      <c r="A1013" s="76" t="s">
        <v>2394</v>
      </c>
      <c r="B1013" s="75" t="s">
        <v>7837</v>
      </c>
    </row>
    <row r="1014" spans="1:2" ht="15">
      <c r="A1014" s="76" t="s">
        <v>2395</v>
      </c>
      <c r="B1014" s="75" t="s">
        <v>7837</v>
      </c>
    </row>
    <row r="1015" spans="1:2" ht="15">
      <c r="A1015" s="76" t="s">
        <v>2396</v>
      </c>
      <c r="B1015" s="75" t="s">
        <v>7837</v>
      </c>
    </row>
    <row r="1016" spans="1:2" ht="15">
      <c r="A1016" s="76" t="s">
        <v>2397</v>
      </c>
      <c r="B1016" s="75" t="s">
        <v>7837</v>
      </c>
    </row>
    <row r="1017" spans="1:2" ht="15">
      <c r="A1017" s="76" t="s">
        <v>2398</v>
      </c>
      <c r="B1017" s="75" t="s">
        <v>7837</v>
      </c>
    </row>
    <row r="1018" spans="1:2" ht="15">
      <c r="A1018" s="76" t="s">
        <v>2399</v>
      </c>
      <c r="B1018" s="75" t="s">
        <v>7837</v>
      </c>
    </row>
    <row r="1019" spans="1:2" ht="15">
      <c r="A1019" s="76" t="s">
        <v>2400</v>
      </c>
      <c r="B1019" s="75" t="s">
        <v>7837</v>
      </c>
    </row>
    <row r="1020" spans="1:2" ht="15">
      <c r="A1020" s="76" t="s">
        <v>511</v>
      </c>
      <c r="B1020" s="75" t="s">
        <v>7837</v>
      </c>
    </row>
    <row r="1021" spans="1:2" ht="15">
      <c r="A1021" s="76" t="s">
        <v>517</v>
      </c>
      <c r="B1021" s="75" t="s">
        <v>7837</v>
      </c>
    </row>
    <row r="1022" spans="1:2" ht="15">
      <c r="A1022" s="76" t="s">
        <v>1515</v>
      </c>
      <c r="B1022" s="75" t="s">
        <v>7837</v>
      </c>
    </row>
    <row r="1023" spans="1:2" ht="15">
      <c r="A1023" s="76" t="s">
        <v>2401</v>
      </c>
      <c r="B1023" s="75" t="s">
        <v>7837</v>
      </c>
    </row>
    <row r="1024" spans="1:2" ht="15">
      <c r="A1024" s="76" t="s">
        <v>2402</v>
      </c>
      <c r="B1024" s="75" t="s">
        <v>7837</v>
      </c>
    </row>
    <row r="1025" spans="1:2" ht="15">
      <c r="A1025" s="76" t="s">
        <v>518</v>
      </c>
      <c r="B1025" s="75" t="s">
        <v>7837</v>
      </c>
    </row>
    <row r="1026" spans="1:2" ht="15">
      <c r="A1026" s="76" t="s">
        <v>768</v>
      </c>
      <c r="B1026" s="75" t="s">
        <v>7837</v>
      </c>
    </row>
    <row r="1027" spans="1:2" ht="15">
      <c r="A1027" s="76" t="s">
        <v>1221</v>
      </c>
      <c r="B1027" s="75" t="s">
        <v>7837</v>
      </c>
    </row>
    <row r="1028" spans="1:2" ht="15">
      <c r="A1028" s="76" t="s">
        <v>2403</v>
      </c>
      <c r="B1028" s="75" t="s">
        <v>7837</v>
      </c>
    </row>
    <row r="1029" spans="1:2" ht="15">
      <c r="A1029" s="76" t="s">
        <v>2404</v>
      </c>
      <c r="B1029" s="75" t="s">
        <v>7837</v>
      </c>
    </row>
    <row r="1030" spans="1:2" ht="15">
      <c r="A1030" s="76" t="s">
        <v>2405</v>
      </c>
      <c r="B1030" s="75" t="s">
        <v>7837</v>
      </c>
    </row>
    <row r="1031" spans="1:2" ht="15">
      <c r="A1031" s="76" t="s">
        <v>2406</v>
      </c>
      <c r="B1031" s="75" t="s">
        <v>7837</v>
      </c>
    </row>
    <row r="1032" spans="1:2" ht="15">
      <c r="A1032" s="76" t="s">
        <v>2407</v>
      </c>
      <c r="B1032" s="75" t="s">
        <v>7837</v>
      </c>
    </row>
    <row r="1033" spans="1:2" ht="15">
      <c r="A1033" s="76" t="s">
        <v>2408</v>
      </c>
      <c r="B1033" s="75" t="s">
        <v>7837</v>
      </c>
    </row>
    <row r="1034" spans="1:2" ht="15">
      <c r="A1034" s="76" t="s">
        <v>2409</v>
      </c>
      <c r="B1034" s="75" t="s">
        <v>7837</v>
      </c>
    </row>
    <row r="1035" spans="1:2" ht="15">
      <c r="A1035" s="76" t="s">
        <v>1421</v>
      </c>
      <c r="B1035" s="75" t="s">
        <v>7837</v>
      </c>
    </row>
    <row r="1036" spans="1:2" ht="15">
      <c r="A1036" s="76" t="s">
        <v>2410</v>
      </c>
      <c r="B1036" s="75" t="s">
        <v>7837</v>
      </c>
    </row>
    <row r="1037" spans="1:2" ht="15">
      <c r="A1037" s="76" t="s">
        <v>2411</v>
      </c>
      <c r="B1037" s="75" t="s">
        <v>7837</v>
      </c>
    </row>
    <row r="1038" spans="1:2" ht="15">
      <c r="A1038" s="76" t="s">
        <v>1369</v>
      </c>
      <c r="B1038" s="75" t="s">
        <v>7837</v>
      </c>
    </row>
    <row r="1039" spans="1:2" ht="15">
      <c r="A1039" s="76" t="s">
        <v>2412</v>
      </c>
      <c r="B1039" s="75" t="s">
        <v>7837</v>
      </c>
    </row>
    <row r="1040" spans="1:2" ht="15">
      <c r="A1040" s="76" t="s">
        <v>2413</v>
      </c>
      <c r="B1040" s="75" t="s">
        <v>7837</v>
      </c>
    </row>
    <row r="1041" spans="1:2" ht="15">
      <c r="A1041" s="76" t="s">
        <v>2414</v>
      </c>
      <c r="B1041" s="75" t="s">
        <v>7837</v>
      </c>
    </row>
    <row r="1042" spans="1:2" ht="15">
      <c r="A1042" s="76" t="s">
        <v>617</v>
      </c>
      <c r="B1042" s="75" t="s">
        <v>7837</v>
      </c>
    </row>
    <row r="1043" spans="1:2" ht="15">
      <c r="A1043" s="76" t="s">
        <v>1376</v>
      </c>
      <c r="B1043" s="75" t="s">
        <v>7837</v>
      </c>
    </row>
    <row r="1044" spans="1:2" ht="15">
      <c r="A1044" s="76" t="s">
        <v>2415</v>
      </c>
      <c r="B1044" s="75" t="s">
        <v>7837</v>
      </c>
    </row>
    <row r="1045" spans="1:2" ht="15">
      <c r="A1045" s="76" t="s">
        <v>2416</v>
      </c>
      <c r="B1045" s="75" t="s">
        <v>7837</v>
      </c>
    </row>
    <row r="1046" spans="1:2" ht="15">
      <c r="A1046" s="76" t="s">
        <v>2417</v>
      </c>
      <c r="B1046" s="75" t="s">
        <v>7837</v>
      </c>
    </row>
    <row r="1047" spans="1:2" ht="15">
      <c r="A1047" s="76" t="s">
        <v>2418</v>
      </c>
      <c r="B1047" s="75" t="s">
        <v>7837</v>
      </c>
    </row>
    <row r="1048" spans="1:2" ht="15">
      <c r="A1048" s="76" t="s">
        <v>2419</v>
      </c>
      <c r="B1048" s="75" t="s">
        <v>7837</v>
      </c>
    </row>
    <row r="1049" spans="1:2" ht="15">
      <c r="A1049" s="76" t="s">
        <v>2420</v>
      </c>
      <c r="B1049" s="75" t="s">
        <v>7837</v>
      </c>
    </row>
    <row r="1050" spans="1:2" ht="15">
      <c r="A1050" s="76" t="s">
        <v>2421</v>
      </c>
      <c r="B1050" s="75" t="s">
        <v>7837</v>
      </c>
    </row>
    <row r="1051" spans="1:2" ht="15">
      <c r="A1051" s="76" t="s">
        <v>2422</v>
      </c>
      <c r="B1051" s="75" t="s">
        <v>7837</v>
      </c>
    </row>
    <row r="1052" spans="1:2" ht="15">
      <c r="A1052" s="76" t="s">
        <v>1451</v>
      </c>
      <c r="B1052" s="75" t="s">
        <v>7837</v>
      </c>
    </row>
    <row r="1053" spans="1:2" ht="15">
      <c r="A1053" s="76" t="s">
        <v>1246</v>
      </c>
      <c r="B1053" s="75" t="s">
        <v>7837</v>
      </c>
    </row>
    <row r="1054" spans="1:2" ht="15">
      <c r="A1054" s="76" t="s">
        <v>2423</v>
      </c>
      <c r="B1054" s="75" t="s">
        <v>7837</v>
      </c>
    </row>
    <row r="1055" spans="1:2" ht="15">
      <c r="A1055" s="76" t="s">
        <v>2424</v>
      </c>
      <c r="B1055" s="75" t="s">
        <v>7837</v>
      </c>
    </row>
    <row r="1056" spans="1:2" ht="15">
      <c r="A1056" s="76" t="s">
        <v>2425</v>
      </c>
      <c r="B1056" s="75" t="s">
        <v>7837</v>
      </c>
    </row>
    <row r="1057" spans="1:2" ht="15">
      <c r="A1057" s="76" t="s">
        <v>2426</v>
      </c>
      <c r="B1057" s="75" t="s">
        <v>7837</v>
      </c>
    </row>
    <row r="1058" spans="1:2" ht="15">
      <c r="A1058" s="76" t="s">
        <v>796</v>
      </c>
      <c r="B1058" s="75" t="s">
        <v>7837</v>
      </c>
    </row>
    <row r="1059" spans="1:2" ht="15">
      <c r="A1059" s="76" t="s">
        <v>932</v>
      </c>
      <c r="B1059" s="75" t="s">
        <v>7837</v>
      </c>
    </row>
    <row r="1060" spans="1:2" ht="15">
      <c r="A1060" s="76" t="s">
        <v>2427</v>
      </c>
      <c r="B1060" s="75" t="s">
        <v>7837</v>
      </c>
    </row>
    <row r="1061" spans="1:2" ht="15">
      <c r="A1061" s="76" t="s">
        <v>2428</v>
      </c>
      <c r="B1061" s="75" t="s">
        <v>7837</v>
      </c>
    </row>
    <row r="1062" spans="1:2" ht="15">
      <c r="A1062" s="76" t="s">
        <v>2429</v>
      </c>
      <c r="B1062" s="75" t="s">
        <v>7837</v>
      </c>
    </row>
    <row r="1063" spans="1:2" ht="15">
      <c r="A1063" s="76" t="s">
        <v>2430</v>
      </c>
      <c r="B1063" s="75" t="s">
        <v>7837</v>
      </c>
    </row>
    <row r="1064" spans="1:2" ht="15">
      <c r="A1064" s="76" t="s">
        <v>798</v>
      </c>
      <c r="B1064" s="75" t="s">
        <v>7837</v>
      </c>
    </row>
    <row r="1065" spans="1:2" ht="15">
      <c r="A1065" s="76" t="s">
        <v>2431</v>
      </c>
      <c r="B1065" s="75" t="s">
        <v>7837</v>
      </c>
    </row>
    <row r="1066" spans="1:2" ht="15">
      <c r="A1066" s="76" t="s">
        <v>2432</v>
      </c>
      <c r="B1066" s="75" t="s">
        <v>7837</v>
      </c>
    </row>
    <row r="1067" spans="1:2" ht="15">
      <c r="A1067" s="76" t="s">
        <v>2433</v>
      </c>
      <c r="B1067" s="75" t="s">
        <v>7837</v>
      </c>
    </row>
    <row r="1068" spans="1:2" ht="15">
      <c r="A1068" s="76" t="s">
        <v>947</v>
      </c>
      <c r="B1068" s="75" t="s">
        <v>7837</v>
      </c>
    </row>
    <row r="1069" spans="1:2" ht="15">
      <c r="A1069" s="76" t="s">
        <v>2434</v>
      </c>
      <c r="B1069" s="75" t="s">
        <v>7837</v>
      </c>
    </row>
    <row r="1070" spans="1:2" ht="15">
      <c r="A1070" s="76" t="s">
        <v>2435</v>
      </c>
      <c r="B1070" s="75" t="s">
        <v>7837</v>
      </c>
    </row>
    <row r="1071" spans="1:2" ht="15">
      <c r="A1071" s="76" t="s">
        <v>2436</v>
      </c>
      <c r="B1071" s="75" t="s">
        <v>7837</v>
      </c>
    </row>
    <row r="1072" spans="1:2" ht="15">
      <c r="A1072" s="76" t="s">
        <v>2437</v>
      </c>
      <c r="B1072" s="75" t="s">
        <v>7837</v>
      </c>
    </row>
    <row r="1073" spans="1:2" ht="15">
      <c r="A1073" s="76" t="s">
        <v>540</v>
      </c>
      <c r="B1073" s="75" t="s">
        <v>7837</v>
      </c>
    </row>
    <row r="1074" spans="1:2" ht="15">
      <c r="A1074" s="76" t="s">
        <v>2438</v>
      </c>
      <c r="B1074" s="75" t="s">
        <v>7837</v>
      </c>
    </row>
    <row r="1075" spans="1:2" ht="15">
      <c r="A1075" s="76" t="s">
        <v>497</v>
      </c>
      <c r="B1075" s="75" t="s">
        <v>7837</v>
      </c>
    </row>
    <row r="1076" spans="1:2" ht="15">
      <c r="A1076" s="76" t="s">
        <v>706</v>
      </c>
      <c r="B1076" s="75" t="s">
        <v>7837</v>
      </c>
    </row>
    <row r="1077" spans="1:2" ht="15">
      <c r="A1077" s="76" t="s">
        <v>1121</v>
      </c>
      <c r="B1077" s="75" t="s">
        <v>7837</v>
      </c>
    </row>
    <row r="1078" spans="1:2" ht="15">
      <c r="A1078" s="76" t="s">
        <v>1409</v>
      </c>
      <c r="B1078" s="75" t="s">
        <v>7837</v>
      </c>
    </row>
    <row r="1079" spans="1:2" ht="15">
      <c r="A1079" s="76" t="s">
        <v>489</v>
      </c>
      <c r="B1079" s="75" t="s">
        <v>7837</v>
      </c>
    </row>
    <row r="1080" spans="1:2" ht="15">
      <c r="A1080" s="76" t="s">
        <v>2439</v>
      </c>
      <c r="B1080" s="75" t="s">
        <v>7837</v>
      </c>
    </row>
    <row r="1081" spans="1:2" ht="15">
      <c r="A1081" s="76" t="s">
        <v>2440</v>
      </c>
      <c r="B1081" s="75" t="s">
        <v>7837</v>
      </c>
    </row>
    <row r="1082" spans="1:2" ht="15">
      <c r="A1082" s="76" t="s">
        <v>810</v>
      </c>
      <c r="B1082" s="75" t="s">
        <v>7837</v>
      </c>
    </row>
    <row r="1083" spans="1:2" ht="15">
      <c r="A1083" s="76" t="s">
        <v>797</v>
      </c>
      <c r="B1083" s="75" t="s">
        <v>7837</v>
      </c>
    </row>
    <row r="1084" spans="1:2" ht="15">
      <c r="A1084" s="76" t="s">
        <v>2441</v>
      </c>
      <c r="B1084" s="75" t="s">
        <v>7837</v>
      </c>
    </row>
    <row r="1085" spans="1:2" ht="15">
      <c r="A1085" s="76" t="s">
        <v>2442</v>
      </c>
      <c r="B1085" s="75" t="s">
        <v>7837</v>
      </c>
    </row>
    <row r="1086" spans="1:2" ht="15">
      <c r="A1086" s="76" t="s">
        <v>1233</v>
      </c>
      <c r="B1086" s="75" t="s">
        <v>7837</v>
      </c>
    </row>
    <row r="1087" spans="1:2" ht="15">
      <c r="A1087" s="76" t="s">
        <v>2443</v>
      </c>
      <c r="B1087" s="75" t="s">
        <v>7837</v>
      </c>
    </row>
    <row r="1088" spans="1:2" ht="15">
      <c r="A1088" s="76" t="s">
        <v>2444</v>
      </c>
      <c r="B1088" s="75" t="s">
        <v>7837</v>
      </c>
    </row>
    <row r="1089" spans="1:2" ht="15">
      <c r="A1089" s="76" t="s">
        <v>2445</v>
      </c>
      <c r="B1089" s="75" t="s">
        <v>7837</v>
      </c>
    </row>
    <row r="1090" spans="1:2" ht="15">
      <c r="A1090" s="76" t="s">
        <v>473</v>
      </c>
      <c r="B1090" s="75" t="s">
        <v>7837</v>
      </c>
    </row>
    <row r="1091" spans="1:2" ht="15">
      <c r="A1091" s="76" t="s">
        <v>2446</v>
      </c>
      <c r="B1091" s="75" t="s">
        <v>7837</v>
      </c>
    </row>
    <row r="1092" spans="1:2" ht="15">
      <c r="A1092" s="76" t="s">
        <v>2447</v>
      </c>
      <c r="B1092" s="75" t="s">
        <v>7837</v>
      </c>
    </row>
    <row r="1093" spans="1:2" ht="15">
      <c r="A1093" s="76" t="s">
        <v>2448</v>
      </c>
      <c r="B1093" s="75" t="s">
        <v>7837</v>
      </c>
    </row>
    <row r="1094" spans="1:2" ht="15">
      <c r="A1094" s="76" t="s">
        <v>2449</v>
      </c>
      <c r="B1094" s="75" t="s">
        <v>7837</v>
      </c>
    </row>
    <row r="1095" spans="1:2" ht="15">
      <c r="A1095" s="76" t="s">
        <v>2450</v>
      </c>
      <c r="B1095" s="75" t="s">
        <v>7837</v>
      </c>
    </row>
    <row r="1096" spans="1:2" ht="15">
      <c r="A1096" s="76" t="s">
        <v>2451</v>
      </c>
      <c r="B1096" s="75" t="s">
        <v>7837</v>
      </c>
    </row>
    <row r="1097" spans="1:2" ht="15">
      <c r="A1097" s="76" t="s">
        <v>2452</v>
      </c>
      <c r="B1097" s="75" t="s">
        <v>7837</v>
      </c>
    </row>
    <row r="1098" spans="1:2" ht="15">
      <c r="A1098" s="76" t="s">
        <v>883</v>
      </c>
      <c r="B1098" s="75" t="s">
        <v>7837</v>
      </c>
    </row>
    <row r="1099" spans="1:2" ht="15">
      <c r="A1099" s="76" t="s">
        <v>2453</v>
      </c>
      <c r="B1099" s="75" t="s">
        <v>7837</v>
      </c>
    </row>
    <row r="1100" spans="1:2" ht="15">
      <c r="A1100" s="76" t="s">
        <v>2454</v>
      </c>
      <c r="B1100" s="75" t="s">
        <v>7837</v>
      </c>
    </row>
    <row r="1101" spans="1:2" ht="15">
      <c r="A1101" s="76" t="s">
        <v>2455</v>
      </c>
      <c r="B1101" s="75" t="s">
        <v>7837</v>
      </c>
    </row>
    <row r="1102" spans="1:2" ht="15">
      <c r="A1102" s="76" t="s">
        <v>2456</v>
      </c>
      <c r="B1102" s="75" t="s">
        <v>7837</v>
      </c>
    </row>
    <row r="1103" spans="1:2" ht="15">
      <c r="A1103" s="76" t="s">
        <v>2457</v>
      </c>
      <c r="B1103" s="75" t="s">
        <v>7837</v>
      </c>
    </row>
    <row r="1104" spans="1:2" ht="15">
      <c r="A1104" s="76" t="s">
        <v>2458</v>
      </c>
      <c r="B1104" s="75" t="s">
        <v>7837</v>
      </c>
    </row>
    <row r="1105" spans="1:2" ht="15">
      <c r="A1105" s="76" t="s">
        <v>687</v>
      </c>
      <c r="B1105" s="75" t="s">
        <v>7837</v>
      </c>
    </row>
    <row r="1106" spans="1:2" ht="15">
      <c r="A1106" s="76" t="s">
        <v>852</v>
      </c>
      <c r="B1106" s="75" t="s">
        <v>7837</v>
      </c>
    </row>
    <row r="1107" spans="1:2" ht="15">
      <c r="A1107" s="76" t="s">
        <v>2459</v>
      </c>
      <c r="B1107" s="75" t="s">
        <v>7837</v>
      </c>
    </row>
    <row r="1108" spans="1:2" ht="15">
      <c r="A1108" s="76" t="s">
        <v>1333</v>
      </c>
      <c r="B1108" s="75" t="s">
        <v>7837</v>
      </c>
    </row>
    <row r="1109" spans="1:2" ht="15">
      <c r="A1109" s="76" t="s">
        <v>2460</v>
      </c>
      <c r="B1109" s="75" t="s">
        <v>7837</v>
      </c>
    </row>
    <row r="1110" spans="1:2" ht="15">
      <c r="A1110" s="76" t="s">
        <v>992</v>
      </c>
      <c r="B1110" s="75" t="s">
        <v>7837</v>
      </c>
    </row>
    <row r="1111" spans="1:2" ht="15">
      <c r="A1111" s="76" t="s">
        <v>2461</v>
      </c>
      <c r="B1111" s="75" t="s">
        <v>7837</v>
      </c>
    </row>
    <row r="1112" spans="1:2" ht="15">
      <c r="A1112" s="76" t="s">
        <v>2462</v>
      </c>
      <c r="B1112" s="75" t="s">
        <v>7837</v>
      </c>
    </row>
    <row r="1113" spans="1:2" ht="15">
      <c r="A1113" s="76" t="s">
        <v>2463</v>
      </c>
      <c r="B1113" s="75" t="s">
        <v>7837</v>
      </c>
    </row>
    <row r="1114" spans="1:2" ht="15">
      <c r="A1114" s="76" t="s">
        <v>2464</v>
      </c>
      <c r="B1114" s="75" t="s">
        <v>7837</v>
      </c>
    </row>
    <row r="1115" spans="1:2" ht="15">
      <c r="A1115" s="76" t="s">
        <v>2465</v>
      </c>
      <c r="B1115" s="75" t="s">
        <v>7837</v>
      </c>
    </row>
    <row r="1116" spans="1:2" ht="15">
      <c r="A1116" s="76" t="s">
        <v>2466</v>
      </c>
      <c r="B1116" s="75" t="s">
        <v>7837</v>
      </c>
    </row>
    <row r="1117" spans="1:2" ht="15">
      <c r="A1117" s="76" t="s">
        <v>2467</v>
      </c>
      <c r="B1117" s="75" t="s">
        <v>7837</v>
      </c>
    </row>
    <row r="1118" spans="1:2" ht="15">
      <c r="A1118" s="76" t="s">
        <v>2468</v>
      </c>
      <c r="B1118" s="75" t="s">
        <v>7837</v>
      </c>
    </row>
    <row r="1119" spans="1:2" ht="15">
      <c r="A1119" s="76" t="s">
        <v>2469</v>
      </c>
      <c r="B1119" s="75" t="s">
        <v>7837</v>
      </c>
    </row>
    <row r="1120" spans="1:2" ht="15">
      <c r="A1120" s="76" t="s">
        <v>2470</v>
      </c>
      <c r="B1120" s="75" t="s">
        <v>7837</v>
      </c>
    </row>
    <row r="1121" spans="1:2" ht="15">
      <c r="A1121" s="76" t="s">
        <v>2471</v>
      </c>
      <c r="B1121" s="75" t="s">
        <v>7837</v>
      </c>
    </row>
    <row r="1122" spans="1:2" ht="15">
      <c r="A1122" s="76" t="s">
        <v>2472</v>
      </c>
      <c r="B1122" s="75" t="s">
        <v>7837</v>
      </c>
    </row>
    <row r="1123" spans="1:2" ht="15">
      <c r="A1123" s="76" t="s">
        <v>2473</v>
      </c>
      <c r="B1123" s="75" t="s">
        <v>7837</v>
      </c>
    </row>
    <row r="1124" spans="1:2" ht="15">
      <c r="A1124" s="76" t="s">
        <v>2474</v>
      </c>
      <c r="B1124" s="75" t="s">
        <v>7837</v>
      </c>
    </row>
    <row r="1125" spans="1:2" ht="15">
      <c r="A1125" s="76" t="s">
        <v>2475</v>
      </c>
      <c r="B1125" s="75" t="s">
        <v>7837</v>
      </c>
    </row>
    <row r="1126" spans="1:2" ht="15">
      <c r="A1126" s="76" t="s">
        <v>2476</v>
      </c>
      <c r="B1126" s="75" t="s">
        <v>7837</v>
      </c>
    </row>
    <row r="1127" spans="1:2" ht="15">
      <c r="A1127" s="76" t="s">
        <v>2477</v>
      </c>
      <c r="B1127" s="75" t="s">
        <v>7837</v>
      </c>
    </row>
    <row r="1128" spans="1:2" ht="15">
      <c r="A1128" s="76" t="s">
        <v>2478</v>
      </c>
      <c r="B1128" s="75" t="s">
        <v>7837</v>
      </c>
    </row>
    <row r="1129" spans="1:2" ht="15">
      <c r="A1129" s="76" t="s">
        <v>2479</v>
      </c>
      <c r="B1129" s="75" t="s">
        <v>7837</v>
      </c>
    </row>
    <row r="1130" spans="1:2" ht="15">
      <c r="A1130" s="76" t="s">
        <v>2480</v>
      </c>
      <c r="B1130" s="75" t="s">
        <v>7837</v>
      </c>
    </row>
    <row r="1131" spans="1:2" ht="15">
      <c r="A1131" s="76" t="s">
        <v>2481</v>
      </c>
      <c r="B1131" s="75" t="s">
        <v>7837</v>
      </c>
    </row>
    <row r="1132" spans="1:2" ht="15">
      <c r="A1132" s="76" t="s">
        <v>2482</v>
      </c>
      <c r="B1132" s="75" t="s">
        <v>7837</v>
      </c>
    </row>
    <row r="1133" spans="1:2" ht="15">
      <c r="A1133" s="76" t="s">
        <v>2483</v>
      </c>
      <c r="B1133" s="75" t="s">
        <v>7837</v>
      </c>
    </row>
    <row r="1134" spans="1:2" ht="15">
      <c r="A1134" s="76" t="s">
        <v>2484</v>
      </c>
      <c r="B1134" s="75" t="s">
        <v>7837</v>
      </c>
    </row>
    <row r="1135" spans="1:2" ht="15">
      <c r="A1135" s="76" t="s">
        <v>2485</v>
      </c>
      <c r="B1135" s="75" t="s">
        <v>7837</v>
      </c>
    </row>
    <row r="1136" spans="1:2" ht="15">
      <c r="A1136" s="76" t="s">
        <v>2486</v>
      </c>
      <c r="B1136" s="75" t="s">
        <v>7837</v>
      </c>
    </row>
    <row r="1137" spans="1:2" ht="15">
      <c r="A1137" s="76" t="s">
        <v>2487</v>
      </c>
      <c r="B1137" s="75" t="s">
        <v>7837</v>
      </c>
    </row>
    <row r="1138" spans="1:2" ht="15">
      <c r="A1138" s="76" t="s">
        <v>2488</v>
      </c>
      <c r="B1138" s="75" t="s">
        <v>7837</v>
      </c>
    </row>
    <row r="1139" spans="1:2" ht="15">
      <c r="A1139" s="76" t="s">
        <v>2489</v>
      </c>
      <c r="B1139" s="75" t="s">
        <v>7837</v>
      </c>
    </row>
    <row r="1140" spans="1:2" ht="15">
      <c r="A1140" s="76" t="s">
        <v>2490</v>
      </c>
      <c r="B1140" s="75" t="s">
        <v>7837</v>
      </c>
    </row>
    <row r="1141" spans="1:2" ht="15">
      <c r="A1141" s="76" t="s">
        <v>2491</v>
      </c>
      <c r="B1141" s="75" t="s">
        <v>7837</v>
      </c>
    </row>
    <row r="1142" spans="1:2" ht="15">
      <c r="A1142" s="76" t="s">
        <v>2492</v>
      </c>
      <c r="B1142" s="75" t="s">
        <v>7837</v>
      </c>
    </row>
    <row r="1143" spans="1:2" ht="15">
      <c r="A1143" s="76" t="s">
        <v>2493</v>
      </c>
      <c r="B1143" s="75" t="s">
        <v>7837</v>
      </c>
    </row>
    <row r="1144" spans="1:2" ht="15">
      <c r="A1144" s="76" t="s">
        <v>2494</v>
      </c>
      <c r="B1144" s="75" t="s">
        <v>7837</v>
      </c>
    </row>
    <row r="1145" spans="1:2" ht="15">
      <c r="A1145" s="76" t="s">
        <v>2495</v>
      </c>
      <c r="B1145" s="75" t="s">
        <v>7837</v>
      </c>
    </row>
    <row r="1146" spans="1:2" ht="15">
      <c r="A1146" s="76" t="s">
        <v>2496</v>
      </c>
      <c r="B1146" s="75" t="s">
        <v>7837</v>
      </c>
    </row>
    <row r="1147" spans="1:2" ht="15">
      <c r="A1147" s="76" t="s">
        <v>2497</v>
      </c>
      <c r="B1147" s="75" t="s">
        <v>7837</v>
      </c>
    </row>
    <row r="1148" spans="1:2" ht="15">
      <c r="A1148" s="76" t="s">
        <v>2498</v>
      </c>
      <c r="B1148" s="75" t="s">
        <v>7837</v>
      </c>
    </row>
    <row r="1149" spans="1:2" ht="15">
      <c r="A1149" s="76" t="s">
        <v>624</v>
      </c>
      <c r="B1149" s="75" t="s">
        <v>7837</v>
      </c>
    </row>
    <row r="1150" spans="1:2" ht="15">
      <c r="A1150" s="76" t="s">
        <v>2499</v>
      </c>
      <c r="B1150" s="75" t="s">
        <v>7837</v>
      </c>
    </row>
    <row r="1151" spans="1:2" ht="15">
      <c r="A1151" s="76" t="s">
        <v>2500</v>
      </c>
      <c r="B1151" s="75" t="s">
        <v>7837</v>
      </c>
    </row>
    <row r="1152" spans="1:2" ht="15">
      <c r="A1152" s="76" t="s">
        <v>2501</v>
      </c>
      <c r="B1152" s="75" t="s">
        <v>7837</v>
      </c>
    </row>
    <row r="1153" spans="1:2" ht="15">
      <c r="A1153" s="76" t="s">
        <v>2502</v>
      </c>
      <c r="B1153" s="75" t="s">
        <v>7837</v>
      </c>
    </row>
    <row r="1154" spans="1:2" ht="15">
      <c r="A1154" s="76" t="s">
        <v>952</v>
      </c>
      <c r="B1154" s="75" t="s">
        <v>7837</v>
      </c>
    </row>
    <row r="1155" spans="1:2" ht="15">
      <c r="A1155" s="76" t="s">
        <v>2503</v>
      </c>
      <c r="B1155" s="75" t="s">
        <v>7837</v>
      </c>
    </row>
    <row r="1156" spans="1:2" ht="15">
      <c r="A1156" s="76" t="s">
        <v>573</v>
      </c>
      <c r="B1156" s="75" t="s">
        <v>7837</v>
      </c>
    </row>
    <row r="1157" spans="1:2" ht="15">
      <c r="A1157" s="76" t="s">
        <v>2504</v>
      </c>
      <c r="B1157" s="75" t="s">
        <v>7837</v>
      </c>
    </row>
    <row r="1158" spans="1:2" ht="15">
      <c r="A1158" s="76" t="s">
        <v>2505</v>
      </c>
      <c r="B1158" s="75" t="s">
        <v>7837</v>
      </c>
    </row>
    <row r="1159" spans="1:2" ht="15">
      <c r="A1159" s="76" t="s">
        <v>1266</v>
      </c>
      <c r="B1159" s="75" t="s">
        <v>7837</v>
      </c>
    </row>
    <row r="1160" spans="1:2" ht="15">
      <c r="A1160" s="76" t="s">
        <v>2506</v>
      </c>
      <c r="B1160" s="75" t="s">
        <v>7837</v>
      </c>
    </row>
    <row r="1161" spans="1:2" ht="15">
      <c r="A1161" s="76" t="s">
        <v>2507</v>
      </c>
      <c r="B1161" s="75" t="s">
        <v>7837</v>
      </c>
    </row>
    <row r="1162" spans="1:2" ht="15">
      <c r="A1162" s="76" t="s">
        <v>448</v>
      </c>
      <c r="B1162" s="75" t="s">
        <v>7837</v>
      </c>
    </row>
    <row r="1163" spans="1:2" ht="15">
      <c r="A1163" s="76" t="s">
        <v>2508</v>
      </c>
      <c r="B1163" s="75" t="s">
        <v>7837</v>
      </c>
    </row>
    <row r="1164" spans="1:2" ht="15">
      <c r="A1164" s="76" t="s">
        <v>2509</v>
      </c>
      <c r="B1164" s="75" t="s">
        <v>7837</v>
      </c>
    </row>
    <row r="1165" spans="1:2" ht="15">
      <c r="A1165" s="76" t="s">
        <v>1296</v>
      </c>
      <c r="B1165" s="75" t="s">
        <v>7837</v>
      </c>
    </row>
    <row r="1166" spans="1:2" ht="15">
      <c r="A1166" s="76" t="s">
        <v>2510</v>
      </c>
      <c r="B1166" s="75" t="s">
        <v>7837</v>
      </c>
    </row>
    <row r="1167" spans="1:2" ht="15">
      <c r="A1167" s="76" t="s">
        <v>461</v>
      </c>
      <c r="B1167" s="75" t="s">
        <v>7837</v>
      </c>
    </row>
    <row r="1168" spans="1:2" ht="15">
      <c r="A1168" s="76" t="s">
        <v>2511</v>
      </c>
      <c r="B1168" s="75" t="s">
        <v>7837</v>
      </c>
    </row>
    <row r="1169" spans="1:2" ht="15">
      <c r="A1169" s="76" t="s">
        <v>2512</v>
      </c>
      <c r="B1169" s="75" t="s">
        <v>7837</v>
      </c>
    </row>
    <row r="1170" spans="1:2" ht="15">
      <c r="A1170" s="76" t="s">
        <v>2513</v>
      </c>
      <c r="B1170" s="75" t="s">
        <v>7837</v>
      </c>
    </row>
    <row r="1171" spans="1:2" ht="15">
      <c r="A1171" s="76" t="s">
        <v>2514</v>
      </c>
      <c r="B1171" s="75" t="s">
        <v>7837</v>
      </c>
    </row>
    <row r="1172" spans="1:2" ht="15">
      <c r="A1172" s="76" t="s">
        <v>2515</v>
      </c>
      <c r="B1172" s="75" t="s">
        <v>7837</v>
      </c>
    </row>
    <row r="1173" spans="1:2" ht="15">
      <c r="A1173" s="76" t="s">
        <v>2516</v>
      </c>
      <c r="B1173" s="75" t="s">
        <v>7837</v>
      </c>
    </row>
    <row r="1174" spans="1:2" ht="15">
      <c r="A1174" s="76" t="s">
        <v>2517</v>
      </c>
      <c r="B1174" s="75" t="s">
        <v>7837</v>
      </c>
    </row>
    <row r="1175" spans="1:2" ht="15">
      <c r="A1175" s="76" t="s">
        <v>2518</v>
      </c>
      <c r="B1175" s="75" t="s">
        <v>7837</v>
      </c>
    </row>
    <row r="1176" spans="1:2" ht="15">
      <c r="A1176" s="76" t="s">
        <v>2519</v>
      </c>
      <c r="B1176" s="75" t="s">
        <v>7837</v>
      </c>
    </row>
    <row r="1177" spans="1:2" ht="15">
      <c r="A1177" s="76" t="s">
        <v>2520</v>
      </c>
      <c r="B1177" s="75" t="s">
        <v>7837</v>
      </c>
    </row>
    <row r="1178" spans="1:2" ht="15">
      <c r="A1178" s="76" t="s">
        <v>2521</v>
      </c>
      <c r="B1178" s="75" t="s">
        <v>7837</v>
      </c>
    </row>
    <row r="1179" spans="1:2" ht="15">
      <c r="A1179" s="76" t="s">
        <v>2522</v>
      </c>
      <c r="B1179" s="75" t="s">
        <v>7837</v>
      </c>
    </row>
    <row r="1180" spans="1:2" ht="15">
      <c r="A1180" s="76" t="s">
        <v>2523</v>
      </c>
      <c r="B1180" s="75" t="s">
        <v>7837</v>
      </c>
    </row>
    <row r="1181" spans="1:2" ht="15">
      <c r="A1181" s="76" t="s">
        <v>2524</v>
      </c>
      <c r="B1181" s="75" t="s">
        <v>7837</v>
      </c>
    </row>
    <row r="1182" spans="1:2" ht="15">
      <c r="A1182" s="76" t="s">
        <v>2525</v>
      </c>
      <c r="B1182" s="75" t="s">
        <v>7837</v>
      </c>
    </row>
    <row r="1183" spans="1:2" ht="15">
      <c r="A1183" s="76" t="s">
        <v>2526</v>
      </c>
      <c r="B1183" s="75" t="s">
        <v>7837</v>
      </c>
    </row>
    <row r="1184" spans="1:2" ht="15">
      <c r="A1184" s="76" t="s">
        <v>2527</v>
      </c>
      <c r="B1184" s="75" t="s">
        <v>7837</v>
      </c>
    </row>
    <row r="1185" spans="1:2" ht="15">
      <c r="A1185" s="76" t="s">
        <v>702</v>
      </c>
      <c r="B1185" s="75" t="s">
        <v>7837</v>
      </c>
    </row>
    <row r="1186" spans="1:2" ht="15">
      <c r="A1186" s="76" t="s">
        <v>2528</v>
      </c>
      <c r="B1186" s="75" t="s">
        <v>7837</v>
      </c>
    </row>
    <row r="1187" spans="1:2" ht="15">
      <c r="A1187" s="76" t="s">
        <v>2529</v>
      </c>
      <c r="B1187" s="75" t="s">
        <v>7837</v>
      </c>
    </row>
    <row r="1188" spans="1:2" ht="15">
      <c r="A1188" s="76" t="s">
        <v>2530</v>
      </c>
      <c r="B1188" s="75" t="s">
        <v>7837</v>
      </c>
    </row>
    <row r="1189" spans="1:2" ht="15">
      <c r="A1189" s="76" t="s">
        <v>2531</v>
      </c>
      <c r="B1189" s="75" t="s">
        <v>7837</v>
      </c>
    </row>
    <row r="1190" spans="1:2" ht="15">
      <c r="A1190" s="76" t="s">
        <v>2532</v>
      </c>
      <c r="B1190" s="75" t="s">
        <v>7837</v>
      </c>
    </row>
    <row r="1191" spans="1:2" ht="15">
      <c r="A1191" s="76" t="s">
        <v>2533</v>
      </c>
      <c r="B1191" s="75" t="s">
        <v>7837</v>
      </c>
    </row>
    <row r="1192" spans="1:2" ht="15">
      <c r="A1192" s="76" t="s">
        <v>2534</v>
      </c>
      <c r="B1192" s="75" t="s">
        <v>7837</v>
      </c>
    </row>
    <row r="1193" spans="1:2" ht="15">
      <c r="A1193" s="76" t="s">
        <v>2535</v>
      </c>
      <c r="B1193" s="75" t="s">
        <v>7837</v>
      </c>
    </row>
    <row r="1194" spans="1:2" ht="15">
      <c r="A1194" s="76" t="s">
        <v>2536</v>
      </c>
      <c r="B1194" s="75" t="s">
        <v>7837</v>
      </c>
    </row>
    <row r="1195" spans="1:2" ht="15">
      <c r="A1195" s="76" t="s">
        <v>2537</v>
      </c>
      <c r="B1195" s="75" t="s">
        <v>7837</v>
      </c>
    </row>
    <row r="1196" spans="1:2" ht="15">
      <c r="A1196" s="76" t="s">
        <v>2538</v>
      </c>
      <c r="B1196" s="75" t="s">
        <v>7837</v>
      </c>
    </row>
    <row r="1197" spans="1:2" ht="15">
      <c r="A1197" s="76" t="s">
        <v>754</v>
      </c>
      <c r="B1197" s="75" t="s">
        <v>7837</v>
      </c>
    </row>
    <row r="1198" spans="1:2" ht="15">
      <c r="A1198" s="76" t="s">
        <v>2539</v>
      </c>
      <c r="B1198" s="75" t="s">
        <v>7837</v>
      </c>
    </row>
    <row r="1199" spans="1:2" ht="15">
      <c r="A1199" s="76" t="s">
        <v>2540</v>
      </c>
      <c r="B1199" s="75" t="s">
        <v>7837</v>
      </c>
    </row>
    <row r="1200" spans="1:2" ht="15">
      <c r="A1200" s="76" t="s">
        <v>1137</v>
      </c>
      <c r="B1200" s="75" t="s">
        <v>7837</v>
      </c>
    </row>
    <row r="1201" spans="1:2" ht="15">
      <c r="A1201" s="76" t="s">
        <v>1497</v>
      </c>
      <c r="B1201" s="75" t="s">
        <v>7837</v>
      </c>
    </row>
    <row r="1202" spans="1:2" ht="15">
      <c r="A1202" s="76" t="s">
        <v>2541</v>
      </c>
      <c r="B1202" s="75" t="s">
        <v>7837</v>
      </c>
    </row>
    <row r="1203" spans="1:2" ht="15">
      <c r="A1203" s="76" t="s">
        <v>1466</v>
      </c>
      <c r="B1203" s="75" t="s">
        <v>7837</v>
      </c>
    </row>
    <row r="1204" spans="1:2" ht="15">
      <c r="A1204" s="76" t="s">
        <v>2542</v>
      </c>
      <c r="B1204" s="75" t="s">
        <v>7837</v>
      </c>
    </row>
    <row r="1205" spans="1:2" ht="15">
      <c r="A1205" s="76" t="s">
        <v>2543</v>
      </c>
      <c r="B1205" s="75" t="s">
        <v>7837</v>
      </c>
    </row>
    <row r="1206" spans="1:2" ht="15">
      <c r="A1206" s="76" t="s">
        <v>2544</v>
      </c>
      <c r="B1206" s="75" t="s">
        <v>7837</v>
      </c>
    </row>
    <row r="1207" spans="1:2" ht="15">
      <c r="A1207" s="76" t="s">
        <v>663</v>
      </c>
      <c r="B1207" s="75" t="s">
        <v>7837</v>
      </c>
    </row>
    <row r="1208" spans="1:2" ht="15">
      <c r="A1208" s="76" t="s">
        <v>2545</v>
      </c>
      <c r="B1208" s="75" t="s">
        <v>7837</v>
      </c>
    </row>
    <row r="1209" spans="1:2" ht="15">
      <c r="A1209" s="76" t="s">
        <v>745</v>
      </c>
      <c r="B1209" s="75" t="s">
        <v>7837</v>
      </c>
    </row>
    <row r="1210" spans="1:2" ht="15">
      <c r="A1210" s="76" t="s">
        <v>2546</v>
      </c>
      <c r="B1210" s="75" t="s">
        <v>7837</v>
      </c>
    </row>
    <row r="1211" spans="1:2" ht="15">
      <c r="A1211" s="76" t="s">
        <v>2547</v>
      </c>
      <c r="B1211" s="75" t="s">
        <v>7837</v>
      </c>
    </row>
    <row r="1212" spans="1:2" ht="15">
      <c r="A1212" s="76" t="s">
        <v>2548</v>
      </c>
      <c r="B1212" s="75" t="s">
        <v>7837</v>
      </c>
    </row>
    <row r="1213" spans="1:2" ht="15">
      <c r="A1213" s="76" t="s">
        <v>683</v>
      </c>
      <c r="B1213" s="75" t="s">
        <v>7837</v>
      </c>
    </row>
    <row r="1214" spans="1:2" ht="15">
      <c r="A1214" s="76" t="s">
        <v>2549</v>
      </c>
      <c r="B1214" s="75" t="s">
        <v>7837</v>
      </c>
    </row>
    <row r="1215" spans="1:2" ht="15">
      <c r="A1215" s="76" t="s">
        <v>816</v>
      </c>
      <c r="B1215" s="75" t="s">
        <v>7837</v>
      </c>
    </row>
    <row r="1216" spans="1:2" ht="15">
      <c r="A1216" s="76" t="s">
        <v>625</v>
      </c>
      <c r="B1216" s="75" t="s">
        <v>7837</v>
      </c>
    </row>
    <row r="1217" spans="1:2" ht="15">
      <c r="A1217" s="76" t="s">
        <v>2550</v>
      </c>
      <c r="B1217" s="75" t="s">
        <v>7837</v>
      </c>
    </row>
    <row r="1218" spans="1:2" ht="15">
      <c r="A1218" s="76" t="s">
        <v>2551</v>
      </c>
      <c r="B1218" s="75" t="s">
        <v>7837</v>
      </c>
    </row>
    <row r="1219" spans="1:2" ht="15">
      <c r="A1219" s="76" t="s">
        <v>893</v>
      </c>
      <c r="B1219" s="75" t="s">
        <v>7837</v>
      </c>
    </row>
    <row r="1220" spans="1:2" ht="15">
      <c r="A1220" s="76" t="s">
        <v>2552</v>
      </c>
      <c r="B1220" s="75" t="s">
        <v>7837</v>
      </c>
    </row>
    <row r="1221" spans="1:2" ht="15">
      <c r="A1221" s="76" t="s">
        <v>2553</v>
      </c>
      <c r="B1221" s="75" t="s">
        <v>7837</v>
      </c>
    </row>
    <row r="1222" spans="1:2" ht="15">
      <c r="A1222" s="76" t="s">
        <v>2554</v>
      </c>
      <c r="B1222" s="75" t="s">
        <v>7837</v>
      </c>
    </row>
    <row r="1223" spans="1:2" ht="15">
      <c r="A1223" s="76" t="s">
        <v>2555</v>
      </c>
      <c r="B1223" s="75" t="s">
        <v>7837</v>
      </c>
    </row>
    <row r="1224" spans="1:2" ht="15">
      <c r="A1224" s="76" t="s">
        <v>567</v>
      </c>
      <c r="B1224" s="75" t="s">
        <v>7837</v>
      </c>
    </row>
    <row r="1225" spans="1:2" ht="15">
      <c r="A1225" s="76" t="s">
        <v>2556</v>
      </c>
      <c r="B1225" s="75" t="s">
        <v>7837</v>
      </c>
    </row>
    <row r="1226" spans="1:2" ht="15">
      <c r="A1226" s="76" t="s">
        <v>2557</v>
      </c>
      <c r="B1226" s="75" t="s">
        <v>7837</v>
      </c>
    </row>
    <row r="1227" spans="1:2" ht="15">
      <c r="A1227" s="76" t="s">
        <v>534</v>
      </c>
      <c r="B1227" s="75" t="s">
        <v>7837</v>
      </c>
    </row>
    <row r="1228" spans="1:2" ht="15">
      <c r="A1228" s="76" t="s">
        <v>666</v>
      </c>
      <c r="B1228" s="75" t="s">
        <v>7837</v>
      </c>
    </row>
    <row r="1229" spans="1:2" ht="15">
      <c r="A1229" s="76" t="s">
        <v>2558</v>
      </c>
      <c r="B1229" s="75" t="s">
        <v>7837</v>
      </c>
    </row>
    <row r="1230" spans="1:2" ht="15">
      <c r="A1230" s="76" t="s">
        <v>2559</v>
      </c>
      <c r="B1230" s="75" t="s">
        <v>7837</v>
      </c>
    </row>
    <row r="1231" spans="1:2" ht="15">
      <c r="A1231" s="76" t="s">
        <v>2560</v>
      </c>
      <c r="B1231" s="75" t="s">
        <v>7837</v>
      </c>
    </row>
    <row r="1232" spans="1:2" ht="15">
      <c r="A1232" s="76" t="s">
        <v>1170</v>
      </c>
      <c r="B1232" s="75" t="s">
        <v>7837</v>
      </c>
    </row>
    <row r="1233" spans="1:2" ht="15">
      <c r="A1233" s="76" t="s">
        <v>2561</v>
      </c>
      <c r="B1233" s="75" t="s">
        <v>7837</v>
      </c>
    </row>
    <row r="1234" spans="1:2" ht="15">
      <c r="A1234" s="76" t="s">
        <v>2562</v>
      </c>
      <c r="B1234" s="75" t="s">
        <v>7837</v>
      </c>
    </row>
    <row r="1235" spans="1:2" ht="15">
      <c r="A1235" s="76" t="s">
        <v>2563</v>
      </c>
      <c r="B1235" s="75" t="s">
        <v>7837</v>
      </c>
    </row>
    <row r="1236" spans="1:2" ht="15">
      <c r="A1236" s="76" t="s">
        <v>506</v>
      </c>
      <c r="B1236" s="75" t="s">
        <v>7837</v>
      </c>
    </row>
    <row r="1237" spans="1:2" ht="15">
      <c r="A1237" s="76" t="s">
        <v>2564</v>
      </c>
      <c r="B1237" s="75" t="s">
        <v>7837</v>
      </c>
    </row>
    <row r="1238" spans="1:2" ht="15">
      <c r="A1238" s="76" t="s">
        <v>1232</v>
      </c>
      <c r="B1238" s="75" t="s">
        <v>7837</v>
      </c>
    </row>
    <row r="1239" spans="1:2" ht="15">
      <c r="A1239" s="76" t="s">
        <v>2565</v>
      </c>
      <c r="B1239" s="75" t="s">
        <v>7837</v>
      </c>
    </row>
    <row r="1240" spans="1:2" ht="15">
      <c r="A1240" s="76" t="s">
        <v>2566</v>
      </c>
      <c r="B1240" s="75" t="s">
        <v>7837</v>
      </c>
    </row>
    <row r="1241" spans="1:2" ht="15">
      <c r="A1241" s="76" t="s">
        <v>2567</v>
      </c>
      <c r="B1241" s="75" t="s">
        <v>7837</v>
      </c>
    </row>
    <row r="1242" spans="1:2" ht="15">
      <c r="A1242" s="76" t="s">
        <v>2568</v>
      </c>
      <c r="B1242" s="75" t="s">
        <v>7837</v>
      </c>
    </row>
    <row r="1243" spans="1:2" ht="15">
      <c r="A1243" s="76" t="s">
        <v>551</v>
      </c>
      <c r="B1243" s="75" t="s">
        <v>7837</v>
      </c>
    </row>
    <row r="1244" spans="1:2" ht="15">
      <c r="A1244" s="76" t="s">
        <v>2569</v>
      </c>
      <c r="B1244" s="75" t="s">
        <v>7837</v>
      </c>
    </row>
    <row r="1245" spans="1:2" ht="15">
      <c r="A1245" s="76" t="s">
        <v>2570</v>
      </c>
      <c r="B1245" s="75" t="s">
        <v>7837</v>
      </c>
    </row>
    <row r="1246" spans="1:2" ht="15">
      <c r="A1246" s="76" t="s">
        <v>1404</v>
      </c>
      <c r="B1246" s="75" t="s">
        <v>7837</v>
      </c>
    </row>
    <row r="1247" spans="1:2" ht="15">
      <c r="A1247" s="76" t="s">
        <v>2571</v>
      </c>
      <c r="B1247" s="75" t="s">
        <v>7837</v>
      </c>
    </row>
    <row r="1248" spans="1:2" ht="15">
      <c r="A1248" s="76" t="s">
        <v>2572</v>
      </c>
      <c r="B1248" s="75" t="s">
        <v>7837</v>
      </c>
    </row>
    <row r="1249" spans="1:2" ht="15">
      <c r="A1249" s="76" t="s">
        <v>2573</v>
      </c>
      <c r="B1249" s="75" t="s">
        <v>7837</v>
      </c>
    </row>
    <row r="1250" spans="1:2" ht="15">
      <c r="A1250" s="76" t="s">
        <v>2574</v>
      </c>
      <c r="B1250" s="75" t="s">
        <v>7837</v>
      </c>
    </row>
    <row r="1251" spans="1:2" ht="15">
      <c r="A1251" s="76" t="s">
        <v>2575</v>
      </c>
      <c r="B1251" s="75" t="s">
        <v>7837</v>
      </c>
    </row>
    <row r="1252" spans="1:2" ht="15">
      <c r="A1252" s="76" t="s">
        <v>2576</v>
      </c>
      <c r="B1252" s="75" t="s">
        <v>7837</v>
      </c>
    </row>
    <row r="1253" spans="1:2" ht="15">
      <c r="A1253" s="76" t="s">
        <v>2577</v>
      </c>
      <c r="B1253" s="75" t="s">
        <v>7837</v>
      </c>
    </row>
    <row r="1254" spans="1:2" ht="15">
      <c r="A1254" s="76" t="s">
        <v>2578</v>
      </c>
      <c r="B1254" s="75" t="s">
        <v>7837</v>
      </c>
    </row>
    <row r="1255" spans="1:2" ht="15">
      <c r="A1255" s="76" t="s">
        <v>2579</v>
      </c>
      <c r="B1255" s="75" t="s">
        <v>7837</v>
      </c>
    </row>
    <row r="1256" spans="1:2" ht="15">
      <c r="A1256" s="76" t="s">
        <v>2580</v>
      </c>
      <c r="B1256" s="75" t="s">
        <v>7837</v>
      </c>
    </row>
    <row r="1257" spans="1:2" ht="15">
      <c r="A1257" s="76" t="s">
        <v>2581</v>
      </c>
      <c r="B1257" s="75" t="s">
        <v>7837</v>
      </c>
    </row>
    <row r="1258" spans="1:2" ht="15">
      <c r="A1258" s="76" t="s">
        <v>2582</v>
      </c>
      <c r="B1258" s="75" t="s">
        <v>7837</v>
      </c>
    </row>
    <row r="1259" spans="1:2" ht="15">
      <c r="A1259" s="76" t="s">
        <v>428</v>
      </c>
      <c r="B1259" s="75" t="s">
        <v>7837</v>
      </c>
    </row>
    <row r="1260" spans="1:2" ht="15">
      <c r="A1260" s="76" t="s">
        <v>2583</v>
      </c>
      <c r="B1260" s="75" t="s">
        <v>7837</v>
      </c>
    </row>
    <row r="1261" spans="1:2" ht="15">
      <c r="A1261" s="76" t="s">
        <v>2584</v>
      </c>
      <c r="B1261" s="75" t="s">
        <v>7837</v>
      </c>
    </row>
    <row r="1262" spans="1:2" ht="15">
      <c r="A1262" s="76" t="s">
        <v>2585</v>
      </c>
      <c r="B1262" s="75" t="s">
        <v>7837</v>
      </c>
    </row>
    <row r="1263" spans="1:2" ht="15">
      <c r="A1263" s="76" t="s">
        <v>1355</v>
      </c>
      <c r="B1263" s="75" t="s">
        <v>7837</v>
      </c>
    </row>
    <row r="1264" spans="1:2" ht="15">
      <c r="A1264" s="76" t="s">
        <v>2586</v>
      </c>
      <c r="B1264" s="75" t="s">
        <v>7837</v>
      </c>
    </row>
    <row r="1265" spans="1:2" ht="15">
      <c r="A1265" s="76" t="s">
        <v>2587</v>
      </c>
      <c r="B1265" s="75" t="s">
        <v>7837</v>
      </c>
    </row>
    <row r="1266" spans="1:2" ht="15">
      <c r="A1266" s="76" t="s">
        <v>2588</v>
      </c>
      <c r="B1266" s="75" t="s">
        <v>7837</v>
      </c>
    </row>
    <row r="1267" spans="1:2" ht="15">
      <c r="A1267" s="76" t="s">
        <v>2589</v>
      </c>
      <c r="B1267" s="75" t="s">
        <v>7837</v>
      </c>
    </row>
    <row r="1268" spans="1:2" ht="15">
      <c r="A1268" s="76" t="s">
        <v>2590</v>
      </c>
      <c r="B1268" s="75" t="s">
        <v>7837</v>
      </c>
    </row>
    <row r="1269" spans="1:2" ht="15">
      <c r="A1269" s="76" t="s">
        <v>2591</v>
      </c>
      <c r="B1269" s="75" t="s">
        <v>7837</v>
      </c>
    </row>
    <row r="1270" spans="1:2" ht="15">
      <c r="A1270" s="76" t="s">
        <v>980</v>
      </c>
      <c r="B1270" s="75" t="s">
        <v>7837</v>
      </c>
    </row>
    <row r="1271" spans="1:2" ht="15">
      <c r="A1271" s="76" t="s">
        <v>2592</v>
      </c>
      <c r="B1271" s="75" t="s">
        <v>7837</v>
      </c>
    </row>
    <row r="1272" spans="1:2" ht="15">
      <c r="A1272" s="76" t="s">
        <v>2593</v>
      </c>
      <c r="B1272" s="75" t="s">
        <v>7837</v>
      </c>
    </row>
    <row r="1273" spans="1:2" ht="15">
      <c r="A1273" s="76" t="s">
        <v>2594</v>
      </c>
      <c r="B1273" s="75" t="s">
        <v>7837</v>
      </c>
    </row>
    <row r="1274" spans="1:2" ht="15">
      <c r="A1274" s="76" t="s">
        <v>1502</v>
      </c>
      <c r="B1274" s="75" t="s">
        <v>7837</v>
      </c>
    </row>
    <row r="1275" spans="1:2" ht="15">
      <c r="A1275" s="76" t="s">
        <v>967</v>
      </c>
      <c r="B1275" s="75" t="s">
        <v>7837</v>
      </c>
    </row>
    <row r="1276" spans="1:2" ht="15">
      <c r="A1276" s="76" t="s">
        <v>843</v>
      </c>
      <c r="B1276" s="75" t="s">
        <v>7837</v>
      </c>
    </row>
    <row r="1277" spans="1:2" ht="15">
      <c r="A1277" s="76" t="s">
        <v>2595</v>
      </c>
      <c r="B1277" s="75" t="s">
        <v>7837</v>
      </c>
    </row>
    <row r="1278" spans="1:2" ht="15">
      <c r="A1278" s="76" t="s">
        <v>2596</v>
      </c>
      <c r="B1278" s="75" t="s">
        <v>7837</v>
      </c>
    </row>
    <row r="1279" spans="1:2" ht="15">
      <c r="A1279" s="76" t="s">
        <v>1422</v>
      </c>
      <c r="B1279" s="75" t="s">
        <v>7837</v>
      </c>
    </row>
    <row r="1280" spans="1:2" ht="15">
      <c r="A1280" s="76" t="s">
        <v>2597</v>
      </c>
      <c r="B1280" s="75" t="s">
        <v>7837</v>
      </c>
    </row>
    <row r="1281" spans="1:2" ht="15">
      <c r="A1281" s="76" t="s">
        <v>2598</v>
      </c>
      <c r="B1281" s="75" t="s">
        <v>7837</v>
      </c>
    </row>
    <row r="1282" spans="1:2" ht="15">
      <c r="A1282" s="76" t="s">
        <v>2599</v>
      </c>
      <c r="B1282" s="75" t="s">
        <v>7837</v>
      </c>
    </row>
    <row r="1283" spans="1:2" ht="15">
      <c r="A1283" s="76" t="s">
        <v>2600</v>
      </c>
      <c r="B1283" s="75" t="s">
        <v>7837</v>
      </c>
    </row>
    <row r="1284" spans="1:2" ht="15">
      <c r="A1284" s="76" t="s">
        <v>2601</v>
      </c>
      <c r="B1284" s="75" t="s">
        <v>7837</v>
      </c>
    </row>
    <row r="1285" spans="1:2" ht="15">
      <c r="A1285" s="76" t="s">
        <v>2602</v>
      </c>
      <c r="B1285" s="75" t="s">
        <v>7837</v>
      </c>
    </row>
    <row r="1286" spans="1:2" ht="15">
      <c r="A1286" s="76" t="s">
        <v>1298</v>
      </c>
      <c r="B1286" s="75" t="s">
        <v>7837</v>
      </c>
    </row>
    <row r="1287" spans="1:2" ht="15">
      <c r="A1287" s="76" t="s">
        <v>2603</v>
      </c>
      <c r="B1287" s="75" t="s">
        <v>7837</v>
      </c>
    </row>
    <row r="1288" spans="1:2" ht="15">
      <c r="A1288" s="76" t="s">
        <v>2604</v>
      </c>
      <c r="B1288" s="75" t="s">
        <v>7837</v>
      </c>
    </row>
    <row r="1289" spans="1:2" ht="15">
      <c r="A1289" s="76" t="s">
        <v>2605</v>
      </c>
      <c r="B1289" s="75" t="s">
        <v>7837</v>
      </c>
    </row>
    <row r="1290" spans="1:2" ht="15">
      <c r="A1290" s="76" t="s">
        <v>2606</v>
      </c>
      <c r="B1290" s="75" t="s">
        <v>7837</v>
      </c>
    </row>
    <row r="1291" spans="1:2" ht="15">
      <c r="A1291" s="76" t="s">
        <v>2607</v>
      </c>
      <c r="B1291" s="75" t="s">
        <v>7837</v>
      </c>
    </row>
    <row r="1292" spans="1:2" ht="15">
      <c r="A1292" s="76" t="s">
        <v>1092</v>
      </c>
      <c r="B1292" s="75" t="s">
        <v>7837</v>
      </c>
    </row>
    <row r="1293" spans="1:2" ht="15">
      <c r="A1293" s="76" t="s">
        <v>2608</v>
      </c>
      <c r="B1293" s="75" t="s">
        <v>7837</v>
      </c>
    </row>
    <row r="1294" spans="1:2" ht="15">
      <c r="A1294" s="76" t="s">
        <v>399</v>
      </c>
      <c r="B1294" s="75" t="s">
        <v>7837</v>
      </c>
    </row>
    <row r="1295" spans="1:2" ht="15">
      <c r="A1295" s="76" t="s">
        <v>2609</v>
      </c>
      <c r="B1295" s="75" t="s">
        <v>7837</v>
      </c>
    </row>
    <row r="1296" spans="1:2" ht="15">
      <c r="A1296" s="76" t="s">
        <v>643</v>
      </c>
      <c r="B1296" s="75" t="s">
        <v>7837</v>
      </c>
    </row>
    <row r="1297" spans="1:2" ht="15">
      <c r="A1297" s="76" t="s">
        <v>2610</v>
      </c>
      <c r="B1297" s="75" t="s">
        <v>7837</v>
      </c>
    </row>
    <row r="1298" spans="1:2" ht="15">
      <c r="A1298" s="76" t="s">
        <v>477</v>
      </c>
      <c r="B1298" s="75" t="s">
        <v>7837</v>
      </c>
    </row>
    <row r="1299" spans="1:2" ht="15">
      <c r="A1299" s="76" t="s">
        <v>758</v>
      </c>
      <c r="B1299" s="75" t="s">
        <v>7837</v>
      </c>
    </row>
    <row r="1300" spans="1:2" ht="15">
      <c r="A1300" s="76" t="s">
        <v>2611</v>
      </c>
      <c r="B1300" s="75" t="s">
        <v>7837</v>
      </c>
    </row>
    <row r="1301" spans="1:2" ht="15">
      <c r="A1301" s="76" t="s">
        <v>2612</v>
      </c>
      <c r="B1301" s="75" t="s">
        <v>7837</v>
      </c>
    </row>
    <row r="1302" spans="1:2" ht="15">
      <c r="A1302" s="76" t="s">
        <v>790</v>
      </c>
      <c r="B1302" s="75" t="s">
        <v>7837</v>
      </c>
    </row>
    <row r="1303" spans="1:2" ht="15">
      <c r="A1303" s="76" t="s">
        <v>2613</v>
      </c>
      <c r="B1303" s="75" t="s">
        <v>7837</v>
      </c>
    </row>
    <row r="1304" spans="1:2" ht="15">
      <c r="A1304" s="76" t="s">
        <v>2614</v>
      </c>
      <c r="B1304" s="75" t="s">
        <v>7837</v>
      </c>
    </row>
    <row r="1305" spans="1:2" ht="15">
      <c r="A1305" s="76" t="s">
        <v>2615</v>
      </c>
      <c r="B1305" s="75" t="s">
        <v>7837</v>
      </c>
    </row>
    <row r="1306" spans="1:2" ht="15">
      <c r="A1306" s="76" t="s">
        <v>2616</v>
      </c>
      <c r="B1306" s="75" t="s">
        <v>7837</v>
      </c>
    </row>
    <row r="1307" spans="1:2" ht="15">
      <c r="A1307" s="76" t="s">
        <v>2617</v>
      </c>
      <c r="B1307" s="75" t="s">
        <v>7837</v>
      </c>
    </row>
    <row r="1308" spans="1:2" ht="15">
      <c r="A1308" s="76" t="s">
        <v>545</v>
      </c>
      <c r="B1308" s="75" t="s">
        <v>7837</v>
      </c>
    </row>
    <row r="1309" spans="1:2" ht="15">
      <c r="A1309" s="76" t="s">
        <v>2618</v>
      </c>
      <c r="B1309" s="75" t="s">
        <v>7837</v>
      </c>
    </row>
    <row r="1310" spans="1:2" ht="15">
      <c r="A1310" s="76" t="s">
        <v>2619</v>
      </c>
      <c r="B1310" s="75" t="s">
        <v>7837</v>
      </c>
    </row>
    <row r="1311" spans="1:2" ht="15">
      <c r="A1311" s="76" t="s">
        <v>2620</v>
      </c>
      <c r="B1311" s="75" t="s">
        <v>7837</v>
      </c>
    </row>
    <row r="1312" spans="1:2" ht="15">
      <c r="A1312" s="76" t="s">
        <v>2621</v>
      </c>
      <c r="B1312" s="75" t="s">
        <v>7837</v>
      </c>
    </row>
    <row r="1313" spans="1:2" ht="15">
      <c r="A1313" s="76" t="s">
        <v>678</v>
      </c>
      <c r="B1313" s="75" t="s">
        <v>7837</v>
      </c>
    </row>
    <row r="1314" spans="1:2" ht="15">
      <c r="A1314" s="76" t="s">
        <v>1192</v>
      </c>
      <c r="B1314" s="75" t="s">
        <v>7837</v>
      </c>
    </row>
    <row r="1315" spans="1:2" ht="15">
      <c r="A1315" s="76" t="s">
        <v>2622</v>
      </c>
      <c r="B1315" s="75" t="s">
        <v>7837</v>
      </c>
    </row>
    <row r="1316" spans="1:2" ht="15">
      <c r="A1316" s="76" t="s">
        <v>2623</v>
      </c>
      <c r="B1316" s="75" t="s">
        <v>7837</v>
      </c>
    </row>
    <row r="1317" spans="1:2" ht="15">
      <c r="A1317" s="76" t="s">
        <v>612</v>
      </c>
      <c r="B1317" s="75" t="s">
        <v>7837</v>
      </c>
    </row>
    <row r="1318" spans="1:2" ht="15">
      <c r="A1318" s="76" t="s">
        <v>1301</v>
      </c>
      <c r="B1318" s="75" t="s">
        <v>7837</v>
      </c>
    </row>
    <row r="1319" spans="1:2" ht="15">
      <c r="A1319" s="76" t="s">
        <v>2624</v>
      </c>
      <c r="B1319" s="75" t="s">
        <v>7837</v>
      </c>
    </row>
    <row r="1320" spans="1:2" ht="15">
      <c r="A1320" s="76" t="s">
        <v>2625</v>
      </c>
      <c r="B1320" s="75" t="s">
        <v>7837</v>
      </c>
    </row>
    <row r="1321" spans="1:2" ht="15">
      <c r="A1321" s="76" t="s">
        <v>2626</v>
      </c>
      <c r="B1321" s="75" t="s">
        <v>7837</v>
      </c>
    </row>
    <row r="1322" spans="1:2" ht="15">
      <c r="A1322" s="76" t="s">
        <v>2627</v>
      </c>
      <c r="B1322" s="75" t="s">
        <v>7837</v>
      </c>
    </row>
    <row r="1323" spans="1:2" ht="15">
      <c r="A1323" s="76" t="s">
        <v>2628</v>
      </c>
      <c r="B1323" s="75" t="s">
        <v>7837</v>
      </c>
    </row>
    <row r="1324" spans="1:2" ht="15">
      <c r="A1324" s="76" t="s">
        <v>669</v>
      </c>
      <c r="B1324" s="75" t="s">
        <v>7837</v>
      </c>
    </row>
    <row r="1325" spans="1:2" ht="15">
      <c r="A1325" s="76" t="s">
        <v>794</v>
      </c>
      <c r="B1325" s="75" t="s">
        <v>7837</v>
      </c>
    </row>
    <row r="1326" spans="1:2" ht="15">
      <c r="A1326" s="76" t="s">
        <v>1285</v>
      </c>
      <c r="B1326" s="75" t="s">
        <v>7837</v>
      </c>
    </row>
    <row r="1327" spans="1:2" ht="15">
      <c r="A1327" s="76" t="s">
        <v>1405</v>
      </c>
      <c r="B1327" s="75" t="s">
        <v>7837</v>
      </c>
    </row>
    <row r="1328" spans="1:2" ht="15">
      <c r="A1328" s="76" t="s">
        <v>2629</v>
      </c>
      <c r="B1328" s="75" t="s">
        <v>7837</v>
      </c>
    </row>
    <row r="1329" spans="1:2" ht="15">
      <c r="A1329" s="76" t="s">
        <v>2630</v>
      </c>
      <c r="B1329" s="75" t="s">
        <v>7837</v>
      </c>
    </row>
    <row r="1330" spans="1:2" ht="15">
      <c r="A1330" s="76" t="s">
        <v>765</v>
      </c>
      <c r="B1330" s="75" t="s">
        <v>7837</v>
      </c>
    </row>
    <row r="1331" spans="1:2" ht="15">
      <c r="A1331" s="76" t="s">
        <v>591</v>
      </c>
      <c r="B1331" s="75" t="s">
        <v>7837</v>
      </c>
    </row>
    <row r="1332" spans="1:2" ht="15">
      <c r="A1332" s="76" t="s">
        <v>2631</v>
      </c>
      <c r="B1332" s="75" t="s">
        <v>7837</v>
      </c>
    </row>
    <row r="1333" spans="1:2" ht="15">
      <c r="A1333" s="76" t="s">
        <v>837</v>
      </c>
      <c r="B1333" s="75" t="s">
        <v>7837</v>
      </c>
    </row>
    <row r="1334" spans="1:2" ht="15">
      <c r="A1334" s="76" t="s">
        <v>2632</v>
      </c>
      <c r="B1334" s="75" t="s">
        <v>7837</v>
      </c>
    </row>
    <row r="1335" spans="1:2" ht="15">
      <c r="A1335" s="76" t="s">
        <v>500</v>
      </c>
      <c r="B1335" s="75" t="s">
        <v>7837</v>
      </c>
    </row>
    <row r="1336" spans="1:2" ht="15">
      <c r="A1336" s="76" t="s">
        <v>2633</v>
      </c>
      <c r="B1336" s="75" t="s">
        <v>7837</v>
      </c>
    </row>
    <row r="1337" spans="1:2" ht="15">
      <c r="A1337" s="76" t="s">
        <v>2634</v>
      </c>
      <c r="B1337" s="75" t="s">
        <v>7837</v>
      </c>
    </row>
    <row r="1338" spans="1:2" ht="15">
      <c r="A1338" s="76" t="s">
        <v>2635</v>
      </c>
      <c r="B1338" s="75" t="s">
        <v>7837</v>
      </c>
    </row>
    <row r="1339" spans="1:2" ht="15">
      <c r="A1339" s="76" t="s">
        <v>2636</v>
      </c>
      <c r="B1339" s="75" t="s">
        <v>7837</v>
      </c>
    </row>
    <row r="1340" spans="1:2" ht="15">
      <c r="A1340" s="76" t="s">
        <v>2637</v>
      </c>
      <c r="B1340" s="75" t="s">
        <v>7837</v>
      </c>
    </row>
    <row r="1341" spans="1:2" ht="15">
      <c r="A1341" s="76" t="s">
        <v>2638</v>
      </c>
      <c r="B1341" s="75" t="s">
        <v>7837</v>
      </c>
    </row>
    <row r="1342" spans="1:2" ht="15">
      <c r="A1342" s="76" t="s">
        <v>2639</v>
      </c>
      <c r="B1342" s="75" t="s">
        <v>7837</v>
      </c>
    </row>
    <row r="1343" spans="1:2" ht="15">
      <c r="A1343" s="76" t="s">
        <v>2640</v>
      </c>
      <c r="B1343" s="75" t="s">
        <v>7837</v>
      </c>
    </row>
    <row r="1344" spans="1:2" ht="15">
      <c r="A1344" s="76" t="s">
        <v>2641</v>
      </c>
      <c r="B1344" s="75" t="s">
        <v>7837</v>
      </c>
    </row>
    <row r="1345" spans="1:2" ht="15">
      <c r="A1345" s="76" t="s">
        <v>2642</v>
      </c>
      <c r="B1345" s="75" t="s">
        <v>7837</v>
      </c>
    </row>
    <row r="1346" spans="1:2" ht="15">
      <c r="A1346" s="76" t="s">
        <v>2643</v>
      </c>
      <c r="B1346" s="75" t="s">
        <v>7837</v>
      </c>
    </row>
    <row r="1347" spans="1:2" ht="15">
      <c r="A1347" s="76" t="s">
        <v>2644</v>
      </c>
      <c r="B1347" s="75" t="s">
        <v>7837</v>
      </c>
    </row>
    <row r="1348" spans="1:2" ht="15">
      <c r="A1348" s="76" t="s">
        <v>2645</v>
      </c>
      <c r="B1348" s="75" t="s">
        <v>7837</v>
      </c>
    </row>
    <row r="1349" spans="1:2" ht="15">
      <c r="A1349" s="76" t="s">
        <v>2646</v>
      </c>
      <c r="B1349" s="75" t="s">
        <v>7837</v>
      </c>
    </row>
    <row r="1350" spans="1:2" ht="15">
      <c r="A1350" s="76" t="s">
        <v>584</v>
      </c>
      <c r="B1350" s="75" t="s">
        <v>7837</v>
      </c>
    </row>
    <row r="1351" spans="1:2" ht="15">
      <c r="A1351" s="76" t="s">
        <v>2647</v>
      </c>
      <c r="B1351" s="75" t="s">
        <v>7837</v>
      </c>
    </row>
    <row r="1352" spans="1:2" ht="15">
      <c r="A1352" s="76" t="s">
        <v>2648</v>
      </c>
      <c r="B1352" s="75" t="s">
        <v>7837</v>
      </c>
    </row>
    <row r="1353" spans="1:2" ht="15">
      <c r="A1353" s="76" t="s">
        <v>2649</v>
      </c>
      <c r="B1353" s="75" t="s">
        <v>7837</v>
      </c>
    </row>
    <row r="1354" spans="1:2" ht="15">
      <c r="A1354" s="76" t="s">
        <v>2650</v>
      </c>
      <c r="B1354" s="75" t="s">
        <v>7837</v>
      </c>
    </row>
    <row r="1355" spans="1:2" ht="15">
      <c r="A1355" s="76" t="s">
        <v>2651</v>
      </c>
      <c r="B1355" s="75" t="s">
        <v>7837</v>
      </c>
    </row>
    <row r="1356" spans="1:2" ht="15">
      <c r="A1356" s="76" t="s">
        <v>2652</v>
      </c>
      <c r="B1356" s="75" t="s">
        <v>7837</v>
      </c>
    </row>
    <row r="1357" spans="1:2" ht="15">
      <c r="A1357" s="76" t="s">
        <v>2653</v>
      </c>
      <c r="B1357" s="75" t="s">
        <v>7837</v>
      </c>
    </row>
    <row r="1358" spans="1:2" ht="15">
      <c r="A1358" s="76" t="s">
        <v>2654</v>
      </c>
      <c r="B1358" s="75" t="s">
        <v>7837</v>
      </c>
    </row>
    <row r="1359" spans="1:2" ht="15">
      <c r="A1359" s="76" t="s">
        <v>2655</v>
      </c>
      <c r="B1359" s="75" t="s">
        <v>7837</v>
      </c>
    </row>
    <row r="1360" spans="1:2" ht="15">
      <c r="A1360" s="76" t="s">
        <v>776</v>
      </c>
      <c r="B1360" s="75" t="s">
        <v>7837</v>
      </c>
    </row>
    <row r="1361" spans="1:2" ht="15">
      <c r="A1361" s="76" t="s">
        <v>502</v>
      </c>
      <c r="B1361" s="75" t="s">
        <v>7837</v>
      </c>
    </row>
    <row r="1362" spans="1:2" ht="15">
      <c r="A1362" s="76" t="s">
        <v>407</v>
      </c>
      <c r="B1362" s="75" t="s">
        <v>7837</v>
      </c>
    </row>
    <row r="1363" spans="1:2" ht="15">
      <c r="A1363" s="76" t="s">
        <v>2656</v>
      </c>
      <c r="B1363" s="75" t="s">
        <v>7837</v>
      </c>
    </row>
    <row r="1364" spans="1:2" ht="15">
      <c r="A1364" s="76" t="s">
        <v>2657</v>
      </c>
      <c r="B1364" s="75" t="s">
        <v>7837</v>
      </c>
    </row>
    <row r="1365" spans="1:2" ht="15">
      <c r="A1365" s="76" t="s">
        <v>2658</v>
      </c>
      <c r="B1365" s="75" t="s">
        <v>7837</v>
      </c>
    </row>
    <row r="1366" spans="1:2" ht="15">
      <c r="A1366" s="76" t="s">
        <v>2659</v>
      </c>
      <c r="B1366" s="75" t="s">
        <v>7837</v>
      </c>
    </row>
    <row r="1367" spans="1:2" ht="15">
      <c r="A1367" s="76" t="s">
        <v>2660</v>
      </c>
      <c r="B1367" s="75" t="s">
        <v>7837</v>
      </c>
    </row>
    <row r="1368" spans="1:2" ht="15">
      <c r="A1368" s="76" t="s">
        <v>2661</v>
      </c>
      <c r="B1368" s="75" t="s">
        <v>7837</v>
      </c>
    </row>
    <row r="1369" spans="1:2" ht="15">
      <c r="A1369" s="76" t="s">
        <v>2662</v>
      </c>
      <c r="B1369" s="75" t="s">
        <v>7837</v>
      </c>
    </row>
    <row r="1370" spans="1:2" ht="15">
      <c r="A1370" s="76" t="s">
        <v>839</v>
      </c>
      <c r="B1370" s="75" t="s">
        <v>7837</v>
      </c>
    </row>
    <row r="1371" spans="1:2" ht="15">
      <c r="A1371" s="76" t="s">
        <v>2663</v>
      </c>
      <c r="B1371" s="75" t="s">
        <v>7837</v>
      </c>
    </row>
    <row r="1372" spans="1:2" ht="15">
      <c r="A1372" s="76" t="s">
        <v>2664</v>
      </c>
      <c r="B1372" s="75" t="s">
        <v>7837</v>
      </c>
    </row>
    <row r="1373" spans="1:2" ht="15">
      <c r="A1373" s="76" t="s">
        <v>2665</v>
      </c>
      <c r="B1373" s="75" t="s">
        <v>7837</v>
      </c>
    </row>
    <row r="1374" spans="1:2" ht="15">
      <c r="A1374" s="76" t="s">
        <v>2666</v>
      </c>
      <c r="B1374" s="75" t="s">
        <v>7837</v>
      </c>
    </row>
    <row r="1375" spans="1:2" ht="15">
      <c r="A1375" s="76" t="s">
        <v>2667</v>
      </c>
      <c r="B1375" s="75" t="s">
        <v>7837</v>
      </c>
    </row>
    <row r="1376" spans="1:2" ht="15">
      <c r="A1376" s="76" t="s">
        <v>860</v>
      </c>
      <c r="B1376" s="75" t="s">
        <v>7837</v>
      </c>
    </row>
    <row r="1377" spans="1:2" ht="15">
      <c r="A1377" s="76" t="s">
        <v>2668</v>
      </c>
      <c r="B1377" s="75" t="s">
        <v>7837</v>
      </c>
    </row>
    <row r="1378" spans="1:2" ht="15">
      <c r="A1378" s="76" t="s">
        <v>466</v>
      </c>
      <c r="B1378" s="75" t="s">
        <v>7837</v>
      </c>
    </row>
    <row r="1379" spans="1:2" ht="15">
      <c r="A1379" s="76" t="s">
        <v>2669</v>
      </c>
      <c r="B1379" s="75" t="s">
        <v>7837</v>
      </c>
    </row>
    <row r="1380" spans="1:2" ht="15">
      <c r="A1380" s="76" t="s">
        <v>2670</v>
      </c>
      <c r="B1380" s="75" t="s">
        <v>7837</v>
      </c>
    </row>
    <row r="1381" spans="1:2" ht="15">
      <c r="A1381" s="76" t="s">
        <v>2671</v>
      </c>
      <c r="B1381" s="75" t="s">
        <v>7837</v>
      </c>
    </row>
    <row r="1382" spans="1:2" ht="15">
      <c r="A1382" s="76" t="s">
        <v>2672</v>
      </c>
      <c r="B1382" s="75" t="s">
        <v>7837</v>
      </c>
    </row>
    <row r="1383" spans="1:2" ht="15">
      <c r="A1383" s="76" t="s">
        <v>2673</v>
      </c>
      <c r="B1383" s="75" t="s">
        <v>7837</v>
      </c>
    </row>
    <row r="1384" spans="1:2" ht="15">
      <c r="A1384" s="76" t="s">
        <v>2674</v>
      </c>
      <c r="B1384" s="75" t="s">
        <v>7837</v>
      </c>
    </row>
    <row r="1385" spans="1:2" ht="15">
      <c r="A1385" s="76" t="s">
        <v>2675</v>
      </c>
      <c r="B1385" s="75" t="s">
        <v>7837</v>
      </c>
    </row>
    <row r="1386" spans="1:2" ht="15">
      <c r="A1386" s="76" t="s">
        <v>656</v>
      </c>
      <c r="B1386" s="75" t="s">
        <v>7837</v>
      </c>
    </row>
    <row r="1387" spans="1:2" ht="15">
      <c r="A1387" s="76" t="s">
        <v>403</v>
      </c>
      <c r="B1387" s="75" t="s">
        <v>7837</v>
      </c>
    </row>
    <row r="1388" spans="1:2" ht="15">
      <c r="A1388" s="76" t="s">
        <v>2676</v>
      </c>
      <c r="B1388" s="75" t="s">
        <v>7837</v>
      </c>
    </row>
    <row r="1389" spans="1:2" ht="15">
      <c r="A1389" s="76" t="s">
        <v>1426</v>
      </c>
      <c r="B1389" s="75" t="s">
        <v>7837</v>
      </c>
    </row>
    <row r="1390" spans="1:2" ht="15">
      <c r="A1390" s="76" t="s">
        <v>2677</v>
      </c>
      <c r="B1390" s="75" t="s">
        <v>7837</v>
      </c>
    </row>
    <row r="1391" spans="1:2" ht="15">
      <c r="A1391" s="76" t="s">
        <v>2678</v>
      </c>
      <c r="B1391" s="75" t="s">
        <v>7837</v>
      </c>
    </row>
    <row r="1392" spans="1:2" ht="15">
      <c r="A1392" s="76" t="s">
        <v>2679</v>
      </c>
      <c r="B1392" s="75" t="s">
        <v>7837</v>
      </c>
    </row>
    <row r="1393" spans="1:2" ht="15">
      <c r="A1393" s="76" t="s">
        <v>1516</v>
      </c>
      <c r="B1393" s="75" t="s">
        <v>7837</v>
      </c>
    </row>
    <row r="1394" spans="1:2" ht="15">
      <c r="A1394" s="76" t="s">
        <v>2680</v>
      </c>
      <c r="B1394" s="75" t="s">
        <v>7837</v>
      </c>
    </row>
    <row r="1395" spans="1:2" ht="15">
      <c r="A1395" s="76" t="s">
        <v>2681</v>
      </c>
      <c r="B1395" s="75" t="s">
        <v>7837</v>
      </c>
    </row>
    <row r="1396" spans="1:2" ht="15">
      <c r="A1396" s="76" t="s">
        <v>2682</v>
      </c>
      <c r="B1396" s="75" t="s">
        <v>7837</v>
      </c>
    </row>
    <row r="1397" spans="1:2" ht="15">
      <c r="A1397" s="76" t="s">
        <v>2683</v>
      </c>
      <c r="B1397" s="75" t="s">
        <v>7837</v>
      </c>
    </row>
    <row r="1398" spans="1:2" ht="15">
      <c r="A1398" s="76" t="s">
        <v>2684</v>
      </c>
      <c r="B1398" s="75" t="s">
        <v>7837</v>
      </c>
    </row>
    <row r="1399" spans="1:2" ht="15">
      <c r="A1399" s="76" t="s">
        <v>2685</v>
      </c>
      <c r="B1399" s="75" t="s">
        <v>7837</v>
      </c>
    </row>
    <row r="1400" spans="1:2" ht="15">
      <c r="A1400" s="76" t="s">
        <v>2686</v>
      </c>
      <c r="B1400" s="75" t="s">
        <v>7837</v>
      </c>
    </row>
    <row r="1401" spans="1:2" ht="15">
      <c r="A1401" s="76" t="s">
        <v>2687</v>
      </c>
      <c r="B1401" s="75" t="s">
        <v>7837</v>
      </c>
    </row>
    <row r="1402" spans="1:2" ht="15">
      <c r="A1402" s="76" t="s">
        <v>2688</v>
      </c>
      <c r="B1402" s="75" t="s">
        <v>7837</v>
      </c>
    </row>
    <row r="1403" spans="1:2" ht="15">
      <c r="A1403" s="76" t="s">
        <v>2689</v>
      </c>
      <c r="B1403" s="75" t="s">
        <v>7837</v>
      </c>
    </row>
    <row r="1404" spans="1:2" ht="15">
      <c r="A1404" s="76" t="s">
        <v>2690</v>
      </c>
      <c r="B1404" s="75" t="s">
        <v>7837</v>
      </c>
    </row>
    <row r="1405" spans="1:2" ht="15">
      <c r="A1405" s="76" t="s">
        <v>2691</v>
      </c>
      <c r="B1405" s="75" t="s">
        <v>7837</v>
      </c>
    </row>
    <row r="1406" spans="1:2" ht="15">
      <c r="A1406" s="76" t="s">
        <v>2692</v>
      </c>
      <c r="B1406" s="75" t="s">
        <v>7837</v>
      </c>
    </row>
    <row r="1407" spans="1:2" ht="15">
      <c r="A1407" s="76" t="s">
        <v>2693</v>
      </c>
      <c r="B1407" s="75" t="s">
        <v>7837</v>
      </c>
    </row>
    <row r="1408" spans="1:2" ht="15">
      <c r="A1408" s="76" t="s">
        <v>2694</v>
      </c>
      <c r="B1408" s="75" t="s">
        <v>7837</v>
      </c>
    </row>
    <row r="1409" spans="1:2" ht="15">
      <c r="A1409" s="76" t="s">
        <v>2695</v>
      </c>
      <c r="B1409" s="75" t="s">
        <v>7837</v>
      </c>
    </row>
    <row r="1410" spans="1:2" ht="15">
      <c r="A1410" s="76" t="s">
        <v>2696</v>
      </c>
      <c r="B1410" s="75" t="s">
        <v>7837</v>
      </c>
    </row>
    <row r="1411" spans="1:2" ht="15">
      <c r="A1411" s="76" t="s">
        <v>2697</v>
      </c>
      <c r="B1411" s="75" t="s">
        <v>7837</v>
      </c>
    </row>
    <row r="1412" spans="1:2" ht="15">
      <c r="A1412" s="76" t="s">
        <v>2698</v>
      </c>
      <c r="B1412" s="75" t="s">
        <v>7837</v>
      </c>
    </row>
    <row r="1413" spans="1:2" ht="15">
      <c r="A1413" s="76" t="s">
        <v>572</v>
      </c>
      <c r="B1413" s="75" t="s">
        <v>7837</v>
      </c>
    </row>
    <row r="1414" spans="1:2" ht="15">
      <c r="A1414" s="76" t="s">
        <v>417</v>
      </c>
      <c r="B1414" s="75" t="s">
        <v>7837</v>
      </c>
    </row>
    <row r="1415" spans="1:2" ht="15">
      <c r="A1415" s="76" t="s">
        <v>2699</v>
      </c>
      <c r="B1415" s="75" t="s">
        <v>7837</v>
      </c>
    </row>
    <row r="1416" spans="1:2" ht="15">
      <c r="A1416" s="76" t="s">
        <v>2700</v>
      </c>
      <c r="B1416" s="75" t="s">
        <v>7837</v>
      </c>
    </row>
    <row r="1417" spans="1:2" ht="15">
      <c r="A1417" s="76" t="s">
        <v>2701</v>
      </c>
      <c r="B1417" s="75" t="s">
        <v>7837</v>
      </c>
    </row>
    <row r="1418" spans="1:2" ht="15">
      <c r="A1418" s="76" t="s">
        <v>2702</v>
      </c>
      <c r="B1418" s="75" t="s">
        <v>7837</v>
      </c>
    </row>
    <row r="1419" spans="1:2" ht="15">
      <c r="A1419" s="76" t="s">
        <v>2703</v>
      </c>
      <c r="B1419" s="75" t="s">
        <v>7837</v>
      </c>
    </row>
    <row r="1420" spans="1:2" ht="15">
      <c r="A1420" s="76" t="s">
        <v>2704</v>
      </c>
      <c r="B1420" s="75" t="s">
        <v>7837</v>
      </c>
    </row>
    <row r="1421" spans="1:2" ht="15">
      <c r="A1421" s="76" t="s">
        <v>2705</v>
      </c>
      <c r="B1421" s="75" t="s">
        <v>7837</v>
      </c>
    </row>
    <row r="1422" spans="1:2" ht="15">
      <c r="A1422" s="76" t="s">
        <v>1180</v>
      </c>
      <c r="B1422" s="75" t="s">
        <v>7837</v>
      </c>
    </row>
    <row r="1423" spans="1:2" ht="15">
      <c r="A1423" s="76" t="s">
        <v>2706</v>
      </c>
      <c r="B1423" s="75" t="s">
        <v>7837</v>
      </c>
    </row>
    <row r="1424" spans="1:2" ht="15">
      <c r="A1424" s="76" t="s">
        <v>2707</v>
      </c>
      <c r="B1424" s="75" t="s">
        <v>7837</v>
      </c>
    </row>
    <row r="1425" spans="1:2" ht="15">
      <c r="A1425" s="76" t="s">
        <v>2708</v>
      </c>
      <c r="B1425" s="75" t="s">
        <v>7837</v>
      </c>
    </row>
    <row r="1426" spans="1:2" ht="15">
      <c r="A1426" s="76" t="s">
        <v>1159</v>
      </c>
      <c r="B1426" s="75" t="s">
        <v>7837</v>
      </c>
    </row>
    <row r="1427" spans="1:2" ht="15">
      <c r="A1427" s="76" t="s">
        <v>2709</v>
      </c>
      <c r="B1427" s="75" t="s">
        <v>7837</v>
      </c>
    </row>
    <row r="1428" spans="1:2" ht="15">
      <c r="A1428" s="76" t="s">
        <v>935</v>
      </c>
      <c r="B1428" s="75" t="s">
        <v>7837</v>
      </c>
    </row>
    <row r="1429" spans="1:2" ht="15">
      <c r="A1429" s="76" t="s">
        <v>726</v>
      </c>
      <c r="B1429" s="75" t="s">
        <v>7837</v>
      </c>
    </row>
    <row r="1430" spans="1:2" ht="15">
      <c r="A1430" s="76" t="s">
        <v>1323</v>
      </c>
      <c r="B1430" s="75" t="s">
        <v>7837</v>
      </c>
    </row>
    <row r="1431" spans="1:2" ht="15">
      <c r="A1431" s="76" t="s">
        <v>2710</v>
      </c>
      <c r="B1431" s="75" t="s">
        <v>7837</v>
      </c>
    </row>
    <row r="1432" spans="1:2" ht="15">
      <c r="A1432" s="76" t="s">
        <v>552</v>
      </c>
      <c r="B1432" s="75" t="s">
        <v>7837</v>
      </c>
    </row>
    <row r="1433" spans="1:2" ht="15">
      <c r="A1433" s="76" t="s">
        <v>2711</v>
      </c>
      <c r="B1433" s="75" t="s">
        <v>7837</v>
      </c>
    </row>
    <row r="1434" spans="1:2" ht="15">
      <c r="A1434" s="76" t="s">
        <v>527</v>
      </c>
      <c r="B1434" s="75" t="s">
        <v>7837</v>
      </c>
    </row>
    <row r="1435" spans="1:2" ht="15">
      <c r="A1435" s="76" t="s">
        <v>537</v>
      </c>
      <c r="B1435" s="75" t="s">
        <v>7837</v>
      </c>
    </row>
    <row r="1436" spans="1:2" ht="15">
      <c r="A1436" s="76" t="s">
        <v>494</v>
      </c>
      <c r="B1436" s="75" t="s">
        <v>7837</v>
      </c>
    </row>
    <row r="1437" spans="1:2" ht="15">
      <c r="A1437" s="76" t="s">
        <v>916</v>
      </c>
      <c r="B1437" s="75" t="s">
        <v>7837</v>
      </c>
    </row>
    <row r="1438" spans="1:2" ht="15">
      <c r="A1438" s="76" t="s">
        <v>2712</v>
      </c>
      <c r="B1438" s="75" t="s">
        <v>7837</v>
      </c>
    </row>
    <row r="1439" spans="1:2" ht="15">
      <c r="A1439" s="76" t="s">
        <v>2713</v>
      </c>
      <c r="B1439" s="75" t="s">
        <v>7837</v>
      </c>
    </row>
    <row r="1440" spans="1:2" ht="15">
      <c r="A1440" s="76" t="s">
        <v>2714</v>
      </c>
      <c r="B1440" s="75" t="s">
        <v>7837</v>
      </c>
    </row>
    <row r="1441" spans="1:2" ht="15">
      <c r="A1441" s="76" t="s">
        <v>2715</v>
      </c>
      <c r="B1441" s="75" t="s">
        <v>7837</v>
      </c>
    </row>
    <row r="1442" spans="1:2" ht="15">
      <c r="A1442" s="76" t="s">
        <v>2716</v>
      </c>
      <c r="B1442" s="75" t="s">
        <v>7837</v>
      </c>
    </row>
    <row r="1443" spans="1:2" ht="15">
      <c r="A1443" s="76" t="s">
        <v>2717</v>
      </c>
      <c r="B1443" s="75" t="s">
        <v>7837</v>
      </c>
    </row>
    <row r="1444" spans="1:2" ht="15">
      <c r="A1444" s="76" t="s">
        <v>2718</v>
      </c>
      <c r="B1444" s="75" t="s">
        <v>7837</v>
      </c>
    </row>
    <row r="1445" spans="1:2" ht="15">
      <c r="A1445" s="76" t="s">
        <v>884</v>
      </c>
      <c r="B1445" s="75" t="s">
        <v>7837</v>
      </c>
    </row>
    <row r="1446" spans="1:2" ht="15">
      <c r="A1446" s="76" t="s">
        <v>1141</v>
      </c>
      <c r="B1446" s="75" t="s">
        <v>7837</v>
      </c>
    </row>
    <row r="1447" spans="1:2" ht="15">
      <c r="A1447" s="76" t="s">
        <v>2719</v>
      </c>
      <c r="B1447" s="75" t="s">
        <v>7837</v>
      </c>
    </row>
    <row r="1448" spans="1:2" ht="15">
      <c r="A1448" s="76" t="s">
        <v>865</v>
      </c>
      <c r="B1448" s="75" t="s">
        <v>7837</v>
      </c>
    </row>
    <row r="1449" spans="1:2" ht="15">
      <c r="A1449" s="76" t="s">
        <v>733</v>
      </c>
      <c r="B1449" s="75" t="s">
        <v>7837</v>
      </c>
    </row>
    <row r="1450" spans="1:2" ht="15">
      <c r="A1450" s="76" t="s">
        <v>671</v>
      </c>
      <c r="B1450" s="75" t="s">
        <v>7837</v>
      </c>
    </row>
    <row r="1451" spans="1:2" ht="15">
      <c r="A1451" s="76" t="s">
        <v>2720</v>
      </c>
      <c r="B1451" s="75" t="s">
        <v>7837</v>
      </c>
    </row>
    <row r="1452" spans="1:2" ht="15">
      <c r="A1452" s="76" t="s">
        <v>2721</v>
      </c>
      <c r="B1452" s="75" t="s">
        <v>7837</v>
      </c>
    </row>
    <row r="1453" spans="1:2" ht="15">
      <c r="A1453" s="76" t="s">
        <v>2722</v>
      </c>
      <c r="B1453" s="75" t="s">
        <v>7837</v>
      </c>
    </row>
    <row r="1454" spans="1:2" ht="15">
      <c r="A1454" s="76" t="s">
        <v>2723</v>
      </c>
      <c r="B1454" s="75" t="s">
        <v>7837</v>
      </c>
    </row>
    <row r="1455" spans="1:2" ht="15">
      <c r="A1455" s="76" t="s">
        <v>2724</v>
      </c>
      <c r="B1455" s="75" t="s">
        <v>7837</v>
      </c>
    </row>
    <row r="1456" spans="1:2" ht="15">
      <c r="A1456" s="76" t="s">
        <v>2725</v>
      </c>
      <c r="B1456" s="75" t="s">
        <v>7837</v>
      </c>
    </row>
    <row r="1457" spans="1:2" ht="15">
      <c r="A1457" s="76" t="s">
        <v>603</v>
      </c>
      <c r="B1457" s="75" t="s">
        <v>7837</v>
      </c>
    </row>
    <row r="1458" spans="1:2" ht="15">
      <c r="A1458" s="76" t="s">
        <v>2726</v>
      </c>
      <c r="B1458" s="75" t="s">
        <v>7837</v>
      </c>
    </row>
    <row r="1459" spans="1:2" ht="15">
      <c r="A1459" s="76" t="s">
        <v>2727</v>
      </c>
      <c r="B1459" s="75" t="s">
        <v>7837</v>
      </c>
    </row>
    <row r="1460" spans="1:2" ht="15">
      <c r="A1460" s="76" t="s">
        <v>1196</v>
      </c>
      <c r="B1460" s="75" t="s">
        <v>7837</v>
      </c>
    </row>
    <row r="1461" spans="1:2" ht="15">
      <c r="A1461" s="76" t="s">
        <v>2728</v>
      </c>
      <c r="B1461" s="75" t="s">
        <v>7837</v>
      </c>
    </row>
    <row r="1462" spans="1:2" ht="15">
      <c r="A1462" s="76" t="s">
        <v>2729</v>
      </c>
      <c r="B1462" s="75" t="s">
        <v>7837</v>
      </c>
    </row>
    <row r="1463" spans="1:2" ht="15">
      <c r="A1463" s="76" t="s">
        <v>1000</v>
      </c>
      <c r="B1463" s="75" t="s">
        <v>7837</v>
      </c>
    </row>
    <row r="1464" spans="1:2" ht="15">
      <c r="A1464" s="76" t="s">
        <v>2730</v>
      </c>
      <c r="B1464" s="75" t="s">
        <v>7837</v>
      </c>
    </row>
    <row r="1465" spans="1:2" ht="15">
      <c r="A1465" s="76" t="s">
        <v>674</v>
      </c>
      <c r="B1465" s="75" t="s">
        <v>7837</v>
      </c>
    </row>
    <row r="1466" spans="1:2" ht="15">
      <c r="A1466" s="76" t="s">
        <v>2731</v>
      </c>
      <c r="B1466" s="75" t="s">
        <v>7837</v>
      </c>
    </row>
    <row r="1467" spans="1:2" ht="15">
      <c r="A1467" s="76" t="s">
        <v>2732</v>
      </c>
      <c r="B1467" s="75" t="s">
        <v>7837</v>
      </c>
    </row>
    <row r="1468" spans="1:2" ht="15">
      <c r="A1468" s="76" t="s">
        <v>1018</v>
      </c>
      <c r="B1468" s="75" t="s">
        <v>7837</v>
      </c>
    </row>
    <row r="1469" spans="1:2" ht="15">
      <c r="A1469" s="76" t="s">
        <v>2733</v>
      </c>
      <c r="B1469" s="75" t="s">
        <v>7837</v>
      </c>
    </row>
    <row r="1470" spans="1:2" ht="15">
      <c r="A1470" s="76" t="s">
        <v>995</v>
      </c>
      <c r="B1470" s="75" t="s">
        <v>7837</v>
      </c>
    </row>
    <row r="1471" spans="1:2" ht="15">
      <c r="A1471" s="76" t="s">
        <v>2734</v>
      </c>
      <c r="B1471" s="75" t="s">
        <v>7837</v>
      </c>
    </row>
    <row r="1472" spans="1:2" ht="15">
      <c r="A1472" s="76" t="s">
        <v>2735</v>
      </c>
      <c r="B1472" s="75" t="s">
        <v>7837</v>
      </c>
    </row>
    <row r="1473" spans="1:2" ht="15">
      <c r="A1473" s="76" t="s">
        <v>2736</v>
      </c>
      <c r="B1473" s="75" t="s">
        <v>7837</v>
      </c>
    </row>
    <row r="1474" spans="1:2" ht="15">
      <c r="A1474" s="76" t="s">
        <v>2737</v>
      </c>
      <c r="B1474" s="75" t="s">
        <v>7837</v>
      </c>
    </row>
    <row r="1475" spans="1:2" ht="15">
      <c r="A1475" s="76" t="s">
        <v>2738</v>
      </c>
      <c r="B1475" s="75" t="s">
        <v>7837</v>
      </c>
    </row>
    <row r="1476" spans="1:2" ht="15">
      <c r="A1476" s="76" t="s">
        <v>2739</v>
      </c>
      <c r="B1476" s="75" t="s">
        <v>7837</v>
      </c>
    </row>
    <row r="1477" spans="1:2" ht="15">
      <c r="A1477" s="76" t="s">
        <v>2740</v>
      </c>
      <c r="B1477" s="75" t="s">
        <v>7837</v>
      </c>
    </row>
    <row r="1478" spans="1:2" ht="15">
      <c r="A1478" s="76" t="s">
        <v>2741</v>
      </c>
      <c r="B1478" s="75" t="s">
        <v>7837</v>
      </c>
    </row>
    <row r="1479" spans="1:2" ht="15">
      <c r="A1479" s="76" t="s">
        <v>2742</v>
      </c>
      <c r="B1479" s="75" t="s">
        <v>7837</v>
      </c>
    </row>
    <row r="1480" spans="1:2" ht="15">
      <c r="A1480" s="76" t="s">
        <v>2743</v>
      </c>
      <c r="B1480" s="75" t="s">
        <v>7837</v>
      </c>
    </row>
    <row r="1481" spans="1:2" ht="15">
      <c r="A1481" s="76" t="s">
        <v>2744</v>
      </c>
      <c r="B1481" s="75" t="s">
        <v>7837</v>
      </c>
    </row>
    <row r="1482" spans="1:2" ht="15">
      <c r="A1482" s="76" t="s">
        <v>2745</v>
      </c>
      <c r="B1482" s="75" t="s">
        <v>7837</v>
      </c>
    </row>
    <row r="1483" spans="1:2" ht="15">
      <c r="A1483" s="76" t="s">
        <v>2746</v>
      </c>
      <c r="B1483" s="75" t="s">
        <v>7837</v>
      </c>
    </row>
    <row r="1484" spans="1:2" ht="15">
      <c r="A1484" s="76" t="s">
        <v>2747</v>
      </c>
      <c r="B1484" s="75" t="s">
        <v>7837</v>
      </c>
    </row>
    <row r="1485" spans="1:2" ht="15">
      <c r="A1485" s="76" t="s">
        <v>2748</v>
      </c>
      <c r="B1485" s="75" t="s">
        <v>7837</v>
      </c>
    </row>
    <row r="1486" spans="1:2" ht="15">
      <c r="A1486" s="76" t="s">
        <v>2749</v>
      </c>
      <c r="B1486" s="75" t="s">
        <v>7837</v>
      </c>
    </row>
    <row r="1487" spans="1:2" ht="15">
      <c r="A1487" s="76" t="s">
        <v>2750</v>
      </c>
      <c r="B1487" s="75" t="s">
        <v>7837</v>
      </c>
    </row>
    <row r="1488" spans="1:2" ht="15">
      <c r="A1488" s="76" t="s">
        <v>2751</v>
      </c>
      <c r="B1488" s="75" t="s">
        <v>7837</v>
      </c>
    </row>
    <row r="1489" spans="1:2" ht="15">
      <c r="A1489" s="76" t="s">
        <v>2752</v>
      </c>
      <c r="B1489" s="75" t="s">
        <v>7837</v>
      </c>
    </row>
    <row r="1490" spans="1:2" ht="15">
      <c r="A1490" s="76" t="s">
        <v>2753</v>
      </c>
      <c r="B1490" s="75" t="s">
        <v>7837</v>
      </c>
    </row>
    <row r="1491" spans="1:2" ht="15">
      <c r="A1491" s="76" t="s">
        <v>2754</v>
      </c>
      <c r="B1491" s="75" t="s">
        <v>7837</v>
      </c>
    </row>
    <row r="1492" spans="1:2" ht="15">
      <c r="A1492" s="76" t="s">
        <v>2755</v>
      </c>
      <c r="B1492" s="75" t="s">
        <v>7837</v>
      </c>
    </row>
    <row r="1493" spans="1:2" ht="15">
      <c r="A1493" s="76" t="s">
        <v>2756</v>
      </c>
      <c r="B1493" s="75" t="s">
        <v>7837</v>
      </c>
    </row>
    <row r="1494" spans="1:2" ht="15">
      <c r="A1494" s="76" t="s">
        <v>425</v>
      </c>
      <c r="B1494" s="75" t="s">
        <v>7837</v>
      </c>
    </row>
    <row r="1495" spans="1:2" ht="15">
      <c r="A1495" s="76" t="s">
        <v>2757</v>
      </c>
      <c r="B1495" s="75" t="s">
        <v>7837</v>
      </c>
    </row>
    <row r="1496" spans="1:2" ht="15">
      <c r="A1496" s="76" t="s">
        <v>1157</v>
      </c>
      <c r="B1496" s="75" t="s">
        <v>7837</v>
      </c>
    </row>
    <row r="1497" spans="1:2" ht="15">
      <c r="A1497" s="76" t="s">
        <v>2758</v>
      </c>
      <c r="B1497" s="75" t="s">
        <v>7837</v>
      </c>
    </row>
    <row r="1498" spans="1:2" ht="15">
      <c r="A1498" s="76" t="s">
        <v>583</v>
      </c>
      <c r="B1498" s="75" t="s">
        <v>7837</v>
      </c>
    </row>
    <row r="1499" spans="1:2" ht="15">
      <c r="A1499" s="76" t="s">
        <v>2759</v>
      </c>
      <c r="B1499" s="75" t="s">
        <v>7837</v>
      </c>
    </row>
    <row r="1500" spans="1:2" ht="15">
      <c r="A1500" s="76" t="s">
        <v>2760</v>
      </c>
      <c r="B1500" s="75" t="s">
        <v>7837</v>
      </c>
    </row>
    <row r="1501" spans="1:2" ht="15">
      <c r="A1501" s="76" t="s">
        <v>435</v>
      </c>
      <c r="B1501" s="75" t="s">
        <v>7837</v>
      </c>
    </row>
    <row r="1502" spans="1:2" ht="15">
      <c r="A1502" s="76" t="s">
        <v>907</v>
      </c>
      <c r="B1502" s="75" t="s">
        <v>7837</v>
      </c>
    </row>
    <row r="1503" spans="1:2" ht="15">
      <c r="A1503" s="76" t="s">
        <v>724</v>
      </c>
      <c r="B1503" s="75" t="s">
        <v>7837</v>
      </c>
    </row>
    <row r="1504" spans="1:2" ht="15">
      <c r="A1504" s="76" t="s">
        <v>1034</v>
      </c>
      <c r="B1504" s="75" t="s">
        <v>7837</v>
      </c>
    </row>
    <row r="1505" spans="1:2" ht="15">
      <c r="A1505" s="76" t="s">
        <v>2761</v>
      </c>
      <c r="B1505" s="75" t="s">
        <v>7837</v>
      </c>
    </row>
    <row r="1506" spans="1:2" ht="15">
      <c r="A1506" s="76" t="s">
        <v>950</v>
      </c>
      <c r="B1506" s="75" t="s">
        <v>7837</v>
      </c>
    </row>
    <row r="1507" spans="1:2" ht="15">
      <c r="A1507" s="76" t="s">
        <v>579</v>
      </c>
      <c r="B1507" s="75" t="s">
        <v>7837</v>
      </c>
    </row>
    <row r="1508" spans="1:2" ht="15">
      <c r="A1508" s="76" t="s">
        <v>927</v>
      </c>
      <c r="B1508" s="75" t="s">
        <v>7837</v>
      </c>
    </row>
    <row r="1509" spans="1:2" ht="15">
      <c r="A1509" s="76" t="s">
        <v>2762</v>
      </c>
      <c r="B1509" s="75" t="s">
        <v>7837</v>
      </c>
    </row>
    <row r="1510" spans="1:2" ht="15">
      <c r="A1510" s="76" t="s">
        <v>2763</v>
      </c>
      <c r="B1510" s="75" t="s">
        <v>7837</v>
      </c>
    </row>
    <row r="1511" spans="1:2" ht="15">
      <c r="A1511" s="76" t="s">
        <v>2764</v>
      </c>
      <c r="B1511" s="75" t="s">
        <v>7837</v>
      </c>
    </row>
    <row r="1512" spans="1:2" ht="15">
      <c r="A1512" s="76" t="s">
        <v>2765</v>
      </c>
      <c r="B1512" s="75" t="s">
        <v>7837</v>
      </c>
    </row>
    <row r="1513" spans="1:2" ht="15">
      <c r="A1513" s="76" t="s">
        <v>2766</v>
      </c>
      <c r="B1513" s="75" t="s">
        <v>7837</v>
      </c>
    </row>
    <row r="1514" spans="1:2" ht="15">
      <c r="A1514" s="76" t="s">
        <v>2767</v>
      </c>
      <c r="B1514" s="75" t="s">
        <v>7837</v>
      </c>
    </row>
    <row r="1515" spans="1:2" ht="15">
      <c r="A1515" s="76" t="s">
        <v>2768</v>
      </c>
      <c r="B1515" s="75" t="s">
        <v>7837</v>
      </c>
    </row>
    <row r="1516" spans="1:2" ht="15">
      <c r="A1516" s="76" t="s">
        <v>2769</v>
      </c>
      <c r="B1516" s="75" t="s">
        <v>7837</v>
      </c>
    </row>
    <row r="1517" spans="1:2" ht="15">
      <c r="A1517" s="76" t="s">
        <v>2770</v>
      </c>
      <c r="B1517" s="75" t="s">
        <v>7837</v>
      </c>
    </row>
    <row r="1518" spans="1:2" ht="15">
      <c r="A1518" s="76" t="s">
        <v>2771</v>
      </c>
      <c r="B1518" s="75" t="s">
        <v>7837</v>
      </c>
    </row>
    <row r="1519" spans="1:2" ht="15">
      <c r="A1519" s="76" t="s">
        <v>2772</v>
      </c>
      <c r="B1519" s="75" t="s">
        <v>7837</v>
      </c>
    </row>
    <row r="1520" spans="1:2" ht="15">
      <c r="A1520" s="76" t="s">
        <v>2773</v>
      </c>
      <c r="B1520" s="75" t="s">
        <v>7837</v>
      </c>
    </row>
    <row r="1521" spans="1:2" ht="15">
      <c r="A1521" s="76" t="s">
        <v>2774</v>
      </c>
      <c r="B1521" s="75" t="s">
        <v>7837</v>
      </c>
    </row>
    <row r="1522" spans="1:2" ht="15">
      <c r="A1522" s="76" t="s">
        <v>2775</v>
      </c>
      <c r="B1522" s="75" t="s">
        <v>7837</v>
      </c>
    </row>
    <row r="1523" spans="1:2" ht="15">
      <c r="A1523" s="76" t="s">
        <v>2776</v>
      </c>
      <c r="B1523" s="75" t="s">
        <v>7837</v>
      </c>
    </row>
    <row r="1524" spans="1:2" ht="15">
      <c r="A1524" s="76" t="s">
        <v>2777</v>
      </c>
      <c r="B1524" s="75" t="s">
        <v>7837</v>
      </c>
    </row>
    <row r="1525" spans="1:2" ht="15">
      <c r="A1525" s="76" t="s">
        <v>2778</v>
      </c>
      <c r="B1525" s="75" t="s">
        <v>7837</v>
      </c>
    </row>
    <row r="1526" spans="1:2" ht="15">
      <c r="A1526" s="76" t="s">
        <v>2779</v>
      </c>
      <c r="B1526" s="75" t="s">
        <v>7837</v>
      </c>
    </row>
    <row r="1527" spans="1:2" ht="15">
      <c r="A1527" s="76" t="s">
        <v>548</v>
      </c>
      <c r="B1527" s="75" t="s">
        <v>7837</v>
      </c>
    </row>
    <row r="1528" spans="1:2" ht="15">
      <c r="A1528" s="76" t="s">
        <v>654</v>
      </c>
      <c r="B1528" s="75" t="s">
        <v>7837</v>
      </c>
    </row>
    <row r="1529" spans="1:2" ht="15">
      <c r="A1529" s="76" t="s">
        <v>2780</v>
      </c>
      <c r="B1529" s="75" t="s">
        <v>7837</v>
      </c>
    </row>
    <row r="1530" spans="1:2" ht="15">
      <c r="A1530" s="76" t="s">
        <v>895</v>
      </c>
      <c r="B1530" s="75" t="s">
        <v>7837</v>
      </c>
    </row>
    <row r="1531" spans="1:2" ht="15">
      <c r="A1531" s="76" t="s">
        <v>2781</v>
      </c>
      <c r="B1531" s="75" t="s">
        <v>7837</v>
      </c>
    </row>
    <row r="1532" spans="1:2" ht="15">
      <c r="A1532" s="76" t="s">
        <v>847</v>
      </c>
      <c r="B1532" s="75" t="s">
        <v>7837</v>
      </c>
    </row>
    <row r="1533" spans="1:2" ht="15">
      <c r="A1533" s="76" t="s">
        <v>936</v>
      </c>
      <c r="B1533" s="75" t="s">
        <v>7837</v>
      </c>
    </row>
    <row r="1534" spans="1:2" ht="15">
      <c r="A1534" s="76" t="s">
        <v>708</v>
      </c>
      <c r="B1534" s="75" t="s">
        <v>7837</v>
      </c>
    </row>
    <row r="1535" spans="1:2" ht="15">
      <c r="A1535" s="76" t="s">
        <v>690</v>
      </c>
      <c r="B1535" s="75" t="s">
        <v>7837</v>
      </c>
    </row>
    <row r="1536" spans="1:2" ht="15">
      <c r="A1536" s="76" t="s">
        <v>2782</v>
      </c>
      <c r="B1536" s="75" t="s">
        <v>7837</v>
      </c>
    </row>
    <row r="1537" spans="1:2" ht="15">
      <c r="A1537" s="76" t="s">
        <v>2783</v>
      </c>
      <c r="B1537" s="75" t="s">
        <v>7837</v>
      </c>
    </row>
    <row r="1538" spans="1:2" ht="15">
      <c r="A1538" s="76" t="s">
        <v>2784</v>
      </c>
      <c r="B1538" s="75" t="s">
        <v>7837</v>
      </c>
    </row>
    <row r="1539" spans="1:2" ht="15">
      <c r="A1539" s="76" t="s">
        <v>2785</v>
      </c>
      <c r="B1539" s="75" t="s">
        <v>7837</v>
      </c>
    </row>
    <row r="1540" spans="1:2" ht="15">
      <c r="A1540" s="76" t="s">
        <v>1025</v>
      </c>
      <c r="B1540" s="75" t="s">
        <v>7837</v>
      </c>
    </row>
    <row r="1541" spans="1:2" ht="15">
      <c r="A1541" s="76" t="s">
        <v>496</v>
      </c>
      <c r="B1541" s="75" t="s">
        <v>7837</v>
      </c>
    </row>
    <row r="1542" spans="1:2" ht="15">
      <c r="A1542" s="76" t="s">
        <v>635</v>
      </c>
      <c r="B1542" s="75" t="s">
        <v>7837</v>
      </c>
    </row>
    <row r="1543" spans="1:2" ht="15">
      <c r="A1543" s="76" t="s">
        <v>2786</v>
      </c>
      <c r="B1543" s="75" t="s">
        <v>7837</v>
      </c>
    </row>
    <row r="1544" spans="1:2" ht="15">
      <c r="A1544" s="76" t="s">
        <v>512</v>
      </c>
      <c r="B1544" s="75" t="s">
        <v>7837</v>
      </c>
    </row>
    <row r="1545" spans="1:2" ht="15">
      <c r="A1545" s="76" t="s">
        <v>1009</v>
      </c>
      <c r="B1545" s="75" t="s">
        <v>7837</v>
      </c>
    </row>
    <row r="1546" spans="1:2" ht="15">
      <c r="A1546" s="76" t="s">
        <v>2787</v>
      </c>
      <c r="B1546" s="75" t="s">
        <v>7837</v>
      </c>
    </row>
    <row r="1547" spans="1:2" ht="15">
      <c r="A1547" s="76" t="s">
        <v>2788</v>
      </c>
      <c r="B1547" s="75" t="s">
        <v>7837</v>
      </c>
    </row>
    <row r="1548" spans="1:2" ht="15">
      <c r="A1548" s="76" t="s">
        <v>2789</v>
      </c>
      <c r="B1548" s="75" t="s">
        <v>7837</v>
      </c>
    </row>
    <row r="1549" spans="1:2" ht="15">
      <c r="A1549" s="76" t="s">
        <v>2790</v>
      </c>
      <c r="B1549" s="75" t="s">
        <v>7837</v>
      </c>
    </row>
    <row r="1550" spans="1:2" ht="15">
      <c r="A1550" s="76" t="s">
        <v>2791</v>
      </c>
      <c r="B1550" s="75" t="s">
        <v>7837</v>
      </c>
    </row>
    <row r="1551" spans="1:2" ht="15">
      <c r="A1551" s="76" t="s">
        <v>2792</v>
      </c>
      <c r="B1551" s="75" t="s">
        <v>7837</v>
      </c>
    </row>
    <row r="1552" spans="1:2" ht="15">
      <c r="A1552" s="76" t="s">
        <v>2793</v>
      </c>
      <c r="B1552" s="75" t="s">
        <v>7837</v>
      </c>
    </row>
    <row r="1553" spans="1:2" ht="15">
      <c r="A1553" s="76" t="s">
        <v>2794</v>
      </c>
      <c r="B1553" s="75" t="s">
        <v>7837</v>
      </c>
    </row>
    <row r="1554" spans="1:2" ht="15">
      <c r="A1554" s="76" t="s">
        <v>2795</v>
      </c>
      <c r="B1554" s="75" t="s">
        <v>7837</v>
      </c>
    </row>
    <row r="1555" spans="1:2" ht="15">
      <c r="A1555" s="76" t="s">
        <v>2796</v>
      </c>
      <c r="B1555" s="75" t="s">
        <v>7837</v>
      </c>
    </row>
    <row r="1556" spans="1:2" ht="15">
      <c r="A1556" s="76" t="s">
        <v>2797</v>
      </c>
      <c r="B1556" s="75" t="s">
        <v>7837</v>
      </c>
    </row>
    <row r="1557" spans="1:2" ht="15">
      <c r="A1557" s="76" t="s">
        <v>2798</v>
      </c>
      <c r="B1557" s="75" t="s">
        <v>7837</v>
      </c>
    </row>
    <row r="1558" spans="1:2" ht="15">
      <c r="A1558" s="76" t="s">
        <v>2799</v>
      </c>
      <c r="B1558" s="75" t="s">
        <v>7837</v>
      </c>
    </row>
    <row r="1559" spans="1:2" ht="15">
      <c r="A1559" s="76" t="s">
        <v>2800</v>
      </c>
      <c r="B1559" s="75" t="s">
        <v>7837</v>
      </c>
    </row>
    <row r="1560" spans="1:2" ht="15">
      <c r="A1560" s="76" t="s">
        <v>2801</v>
      </c>
      <c r="B1560" s="75" t="s">
        <v>7837</v>
      </c>
    </row>
    <row r="1561" spans="1:2" ht="15">
      <c r="A1561" s="76" t="s">
        <v>2802</v>
      </c>
      <c r="B1561" s="75" t="s">
        <v>7837</v>
      </c>
    </row>
    <row r="1562" spans="1:2" ht="15">
      <c r="A1562" s="76" t="s">
        <v>2803</v>
      </c>
      <c r="B1562" s="75" t="s">
        <v>7837</v>
      </c>
    </row>
    <row r="1563" spans="1:2" ht="15">
      <c r="A1563" s="76" t="s">
        <v>2804</v>
      </c>
      <c r="B1563" s="75" t="s">
        <v>7837</v>
      </c>
    </row>
    <row r="1564" spans="1:2" ht="15">
      <c r="A1564" s="76" t="s">
        <v>2805</v>
      </c>
      <c r="B1564" s="75" t="s">
        <v>7837</v>
      </c>
    </row>
    <row r="1565" spans="1:2" ht="15">
      <c r="A1565" s="76" t="s">
        <v>1358</v>
      </c>
      <c r="B1565" s="75" t="s">
        <v>7837</v>
      </c>
    </row>
    <row r="1566" spans="1:2" ht="15">
      <c r="A1566" s="76" t="s">
        <v>2806</v>
      </c>
      <c r="B1566" s="75" t="s">
        <v>7837</v>
      </c>
    </row>
    <row r="1567" spans="1:2" ht="15">
      <c r="A1567" s="76" t="s">
        <v>2807</v>
      </c>
      <c r="B1567" s="75" t="s">
        <v>7837</v>
      </c>
    </row>
    <row r="1568" spans="1:2" ht="15">
      <c r="A1568" s="76" t="s">
        <v>2808</v>
      </c>
      <c r="B1568" s="75" t="s">
        <v>7837</v>
      </c>
    </row>
    <row r="1569" spans="1:2" ht="15">
      <c r="A1569" s="76" t="s">
        <v>2809</v>
      </c>
      <c r="B1569" s="75" t="s">
        <v>7837</v>
      </c>
    </row>
    <row r="1570" spans="1:2" ht="15">
      <c r="A1570" s="76" t="s">
        <v>2810</v>
      </c>
      <c r="B1570" s="75" t="s">
        <v>7837</v>
      </c>
    </row>
    <row r="1571" spans="1:2" ht="15">
      <c r="A1571" s="76" t="s">
        <v>2811</v>
      </c>
      <c r="B1571" s="75" t="s">
        <v>7837</v>
      </c>
    </row>
    <row r="1572" spans="1:2" ht="15">
      <c r="A1572" s="76" t="s">
        <v>2812</v>
      </c>
      <c r="B1572" s="75" t="s">
        <v>7837</v>
      </c>
    </row>
    <row r="1573" spans="1:2" ht="15">
      <c r="A1573" s="76" t="s">
        <v>662</v>
      </c>
      <c r="B1573" s="75" t="s">
        <v>7837</v>
      </c>
    </row>
    <row r="1574" spans="1:2" ht="15">
      <c r="A1574" s="76" t="s">
        <v>2813</v>
      </c>
      <c r="B1574" s="75" t="s">
        <v>7837</v>
      </c>
    </row>
    <row r="1575" spans="1:2" ht="15">
      <c r="A1575" s="76" t="s">
        <v>2814</v>
      </c>
      <c r="B1575" s="75" t="s">
        <v>7837</v>
      </c>
    </row>
    <row r="1576" spans="1:2" ht="15">
      <c r="A1576" s="76" t="s">
        <v>2815</v>
      </c>
      <c r="B1576" s="75" t="s">
        <v>7837</v>
      </c>
    </row>
    <row r="1577" spans="1:2" ht="15">
      <c r="A1577" s="76" t="s">
        <v>2816</v>
      </c>
      <c r="B1577" s="75" t="s">
        <v>7837</v>
      </c>
    </row>
    <row r="1578" spans="1:2" ht="15">
      <c r="A1578" s="76" t="s">
        <v>2817</v>
      </c>
      <c r="B1578" s="75" t="s">
        <v>7837</v>
      </c>
    </row>
    <row r="1579" spans="1:2" ht="15">
      <c r="A1579" s="76" t="s">
        <v>2818</v>
      </c>
      <c r="B1579" s="75" t="s">
        <v>7837</v>
      </c>
    </row>
    <row r="1580" spans="1:2" ht="15">
      <c r="A1580" s="76" t="s">
        <v>2819</v>
      </c>
      <c r="B1580" s="75" t="s">
        <v>7837</v>
      </c>
    </row>
    <row r="1581" spans="1:2" ht="15">
      <c r="A1581" s="76" t="s">
        <v>2820</v>
      </c>
      <c r="B1581" s="75" t="s">
        <v>7837</v>
      </c>
    </row>
    <row r="1582" spans="1:2" ht="15">
      <c r="A1582" s="76" t="s">
        <v>2821</v>
      </c>
      <c r="B1582" s="75" t="s">
        <v>7837</v>
      </c>
    </row>
    <row r="1583" spans="1:2" ht="15">
      <c r="A1583" s="76" t="s">
        <v>2822</v>
      </c>
      <c r="B1583" s="75" t="s">
        <v>7837</v>
      </c>
    </row>
    <row r="1584" spans="1:2" ht="15">
      <c r="A1584" s="76" t="s">
        <v>2823</v>
      </c>
      <c r="B1584" s="75" t="s">
        <v>7837</v>
      </c>
    </row>
    <row r="1585" spans="1:2" ht="15">
      <c r="A1585" s="76" t="s">
        <v>2824</v>
      </c>
      <c r="B1585" s="75" t="s">
        <v>7837</v>
      </c>
    </row>
    <row r="1586" spans="1:2" ht="15">
      <c r="A1586" s="76" t="s">
        <v>2825</v>
      </c>
      <c r="B1586" s="75" t="s">
        <v>7837</v>
      </c>
    </row>
    <row r="1587" spans="1:2" ht="15">
      <c r="A1587" s="76" t="s">
        <v>2826</v>
      </c>
      <c r="B1587" s="75" t="s">
        <v>7837</v>
      </c>
    </row>
    <row r="1588" spans="1:2" ht="15">
      <c r="A1588" s="76" t="s">
        <v>2827</v>
      </c>
      <c r="B1588" s="75" t="s">
        <v>7837</v>
      </c>
    </row>
    <row r="1589" spans="1:2" ht="15">
      <c r="A1589" s="76" t="s">
        <v>2828</v>
      </c>
      <c r="B1589" s="75" t="s">
        <v>7837</v>
      </c>
    </row>
    <row r="1590" spans="1:2" ht="15">
      <c r="A1590" s="76" t="s">
        <v>454</v>
      </c>
      <c r="B1590" s="75" t="s">
        <v>7837</v>
      </c>
    </row>
    <row r="1591" spans="1:2" ht="15">
      <c r="A1591" s="76" t="s">
        <v>1148</v>
      </c>
      <c r="B1591" s="75" t="s">
        <v>7837</v>
      </c>
    </row>
    <row r="1592" spans="1:2" ht="15">
      <c r="A1592" s="76" t="s">
        <v>879</v>
      </c>
      <c r="B1592" s="75" t="s">
        <v>7837</v>
      </c>
    </row>
    <row r="1593" spans="1:2" ht="15">
      <c r="A1593" s="76" t="s">
        <v>1316</v>
      </c>
      <c r="B1593" s="75" t="s">
        <v>7837</v>
      </c>
    </row>
    <row r="1594" spans="1:2" ht="15">
      <c r="A1594" s="76" t="s">
        <v>2829</v>
      </c>
      <c r="B1594" s="75" t="s">
        <v>7837</v>
      </c>
    </row>
    <row r="1595" spans="1:2" ht="15">
      <c r="A1595" s="76" t="s">
        <v>2830</v>
      </c>
      <c r="B1595" s="75" t="s">
        <v>7837</v>
      </c>
    </row>
    <row r="1596" spans="1:2" ht="15">
      <c r="A1596" s="76" t="s">
        <v>2831</v>
      </c>
      <c r="B1596" s="75" t="s">
        <v>7837</v>
      </c>
    </row>
    <row r="1597" spans="1:2" ht="15">
      <c r="A1597" s="76" t="s">
        <v>2832</v>
      </c>
      <c r="B1597" s="75" t="s">
        <v>7837</v>
      </c>
    </row>
    <row r="1598" spans="1:2" ht="15">
      <c r="A1598" s="76" t="s">
        <v>2833</v>
      </c>
      <c r="B1598" s="75" t="s">
        <v>7837</v>
      </c>
    </row>
    <row r="1599" spans="1:2" ht="15">
      <c r="A1599" s="76" t="s">
        <v>2834</v>
      </c>
      <c r="B1599" s="75" t="s">
        <v>7837</v>
      </c>
    </row>
    <row r="1600" spans="1:2" ht="15">
      <c r="A1600" s="76" t="s">
        <v>2835</v>
      </c>
      <c r="B1600" s="75" t="s">
        <v>7837</v>
      </c>
    </row>
    <row r="1601" spans="1:2" ht="15">
      <c r="A1601" s="76" t="s">
        <v>2836</v>
      </c>
      <c r="B1601" s="75" t="s">
        <v>7837</v>
      </c>
    </row>
    <row r="1602" spans="1:2" ht="15">
      <c r="A1602" s="76" t="s">
        <v>2837</v>
      </c>
      <c r="B1602" s="75" t="s">
        <v>7837</v>
      </c>
    </row>
    <row r="1603" spans="1:2" ht="15">
      <c r="A1603" s="76" t="s">
        <v>391</v>
      </c>
      <c r="B1603" s="75" t="s">
        <v>7837</v>
      </c>
    </row>
    <row r="1604" spans="1:2" ht="15">
      <c r="A1604" s="76" t="s">
        <v>478</v>
      </c>
      <c r="B1604" s="75" t="s">
        <v>7837</v>
      </c>
    </row>
    <row r="1605" spans="1:2" ht="15">
      <c r="A1605" s="76" t="s">
        <v>408</v>
      </c>
      <c r="B1605" s="75" t="s">
        <v>7837</v>
      </c>
    </row>
    <row r="1606" spans="1:2" ht="15">
      <c r="A1606" s="76" t="s">
        <v>891</v>
      </c>
      <c r="B1606" s="75" t="s">
        <v>7837</v>
      </c>
    </row>
    <row r="1607" spans="1:2" ht="15">
      <c r="A1607" s="76" t="s">
        <v>490</v>
      </c>
      <c r="B1607" s="75" t="s">
        <v>7837</v>
      </c>
    </row>
    <row r="1608" spans="1:2" ht="15">
      <c r="A1608" s="76" t="s">
        <v>914</v>
      </c>
      <c r="B1608" s="75" t="s">
        <v>7837</v>
      </c>
    </row>
    <row r="1609" spans="1:2" ht="15">
      <c r="A1609" s="76" t="s">
        <v>485</v>
      </c>
      <c r="B1609" s="75" t="s">
        <v>7837</v>
      </c>
    </row>
    <row r="1610" spans="1:2" ht="15">
      <c r="A1610" s="76" t="s">
        <v>2838</v>
      </c>
      <c r="B1610" s="75" t="s">
        <v>7837</v>
      </c>
    </row>
    <row r="1611" spans="1:2" ht="15">
      <c r="A1611" s="76" t="s">
        <v>2839</v>
      </c>
      <c r="B1611" s="75" t="s">
        <v>7837</v>
      </c>
    </row>
    <row r="1612" spans="1:2" ht="15">
      <c r="A1612" s="76" t="s">
        <v>2840</v>
      </c>
      <c r="B1612" s="75" t="s">
        <v>7837</v>
      </c>
    </row>
    <row r="1613" spans="1:2" ht="15">
      <c r="A1613" s="76" t="s">
        <v>2841</v>
      </c>
      <c r="B1613" s="75" t="s">
        <v>7837</v>
      </c>
    </row>
    <row r="1614" spans="1:2" ht="15">
      <c r="A1614" s="76" t="s">
        <v>2842</v>
      </c>
      <c r="B1614" s="75" t="s">
        <v>7837</v>
      </c>
    </row>
    <row r="1615" spans="1:2" ht="15">
      <c r="A1615" s="76" t="s">
        <v>2843</v>
      </c>
      <c r="B1615" s="75" t="s">
        <v>7837</v>
      </c>
    </row>
    <row r="1616" spans="1:2" ht="15">
      <c r="A1616" s="76" t="s">
        <v>2844</v>
      </c>
      <c r="B1616" s="75" t="s">
        <v>7837</v>
      </c>
    </row>
    <row r="1617" spans="1:2" ht="15">
      <c r="A1617" s="76" t="s">
        <v>2845</v>
      </c>
      <c r="B1617" s="75" t="s">
        <v>7837</v>
      </c>
    </row>
    <row r="1618" spans="1:2" ht="15">
      <c r="A1618" s="76" t="s">
        <v>2846</v>
      </c>
      <c r="B1618" s="75" t="s">
        <v>7837</v>
      </c>
    </row>
    <row r="1619" spans="1:2" ht="15">
      <c r="A1619" s="76" t="s">
        <v>476</v>
      </c>
      <c r="B1619" s="75" t="s">
        <v>7837</v>
      </c>
    </row>
    <row r="1620" spans="1:2" ht="15">
      <c r="A1620" s="76" t="s">
        <v>1388</v>
      </c>
      <c r="B1620" s="75" t="s">
        <v>7837</v>
      </c>
    </row>
    <row r="1621" spans="1:2" ht="15">
      <c r="A1621" s="76" t="s">
        <v>2847</v>
      </c>
      <c r="B1621" s="75" t="s">
        <v>7837</v>
      </c>
    </row>
    <row r="1622" spans="1:2" ht="15">
      <c r="A1622" s="76" t="s">
        <v>2848</v>
      </c>
      <c r="B1622" s="75" t="s">
        <v>7837</v>
      </c>
    </row>
    <row r="1623" spans="1:2" ht="15">
      <c r="A1623" s="76" t="s">
        <v>2849</v>
      </c>
      <c r="B1623" s="75" t="s">
        <v>7837</v>
      </c>
    </row>
    <row r="1624" spans="1:2" ht="15">
      <c r="A1624" s="76" t="s">
        <v>2850</v>
      </c>
      <c r="B1624" s="75" t="s">
        <v>7837</v>
      </c>
    </row>
    <row r="1625" spans="1:2" ht="15">
      <c r="A1625" s="76" t="s">
        <v>2851</v>
      </c>
      <c r="B1625" s="75" t="s">
        <v>7837</v>
      </c>
    </row>
    <row r="1626" spans="1:2" ht="15">
      <c r="A1626" s="76" t="s">
        <v>2852</v>
      </c>
      <c r="B1626" s="75" t="s">
        <v>7837</v>
      </c>
    </row>
    <row r="1627" spans="1:2" ht="15">
      <c r="A1627" s="76" t="s">
        <v>400</v>
      </c>
      <c r="B1627" s="75" t="s">
        <v>7837</v>
      </c>
    </row>
    <row r="1628" spans="1:2" ht="15">
      <c r="A1628" s="76" t="s">
        <v>659</v>
      </c>
      <c r="B1628" s="75" t="s">
        <v>7837</v>
      </c>
    </row>
    <row r="1629" spans="1:2" ht="15">
      <c r="A1629" s="76" t="s">
        <v>2853</v>
      </c>
      <c r="B1629" s="75" t="s">
        <v>7837</v>
      </c>
    </row>
    <row r="1630" spans="1:2" ht="15">
      <c r="A1630" s="76" t="s">
        <v>789</v>
      </c>
      <c r="B1630" s="75" t="s">
        <v>7837</v>
      </c>
    </row>
    <row r="1631" spans="1:2" ht="15">
      <c r="A1631" s="76" t="s">
        <v>2854</v>
      </c>
      <c r="B1631" s="75" t="s">
        <v>7837</v>
      </c>
    </row>
    <row r="1632" spans="1:2" ht="15">
      <c r="A1632" s="76" t="s">
        <v>940</v>
      </c>
      <c r="B1632" s="75" t="s">
        <v>7837</v>
      </c>
    </row>
    <row r="1633" spans="1:2" ht="15">
      <c r="A1633" s="76" t="s">
        <v>2855</v>
      </c>
      <c r="B1633" s="75" t="s">
        <v>7837</v>
      </c>
    </row>
    <row r="1634" spans="1:2" ht="15">
      <c r="A1634" s="76" t="s">
        <v>2856</v>
      </c>
      <c r="B1634" s="75" t="s">
        <v>7837</v>
      </c>
    </row>
    <row r="1635" spans="1:2" ht="15">
      <c r="A1635" s="76" t="s">
        <v>2857</v>
      </c>
      <c r="B1635" s="75" t="s">
        <v>7837</v>
      </c>
    </row>
    <row r="1636" spans="1:2" ht="15">
      <c r="A1636" s="76" t="s">
        <v>2858</v>
      </c>
      <c r="B1636" s="75" t="s">
        <v>7837</v>
      </c>
    </row>
    <row r="1637" spans="1:2" ht="15">
      <c r="A1637" s="76" t="s">
        <v>2859</v>
      </c>
      <c r="B1637" s="75" t="s">
        <v>7837</v>
      </c>
    </row>
    <row r="1638" spans="1:2" ht="15">
      <c r="A1638" s="76" t="s">
        <v>2860</v>
      </c>
      <c r="B1638" s="75" t="s">
        <v>7837</v>
      </c>
    </row>
    <row r="1639" spans="1:2" ht="15">
      <c r="A1639" s="76" t="s">
        <v>2861</v>
      </c>
      <c r="B1639" s="75" t="s">
        <v>7837</v>
      </c>
    </row>
    <row r="1640" spans="1:2" ht="15">
      <c r="A1640" s="76" t="s">
        <v>689</v>
      </c>
      <c r="B1640" s="75" t="s">
        <v>7837</v>
      </c>
    </row>
    <row r="1641" spans="1:2" ht="15">
      <c r="A1641" s="76" t="s">
        <v>2862</v>
      </c>
      <c r="B1641" s="75" t="s">
        <v>7837</v>
      </c>
    </row>
    <row r="1642" spans="1:2" ht="15">
      <c r="A1642" s="76" t="s">
        <v>2863</v>
      </c>
      <c r="B1642" s="75" t="s">
        <v>7837</v>
      </c>
    </row>
    <row r="1643" spans="1:2" ht="15">
      <c r="A1643" s="76" t="s">
        <v>1040</v>
      </c>
      <c r="B1643" s="75" t="s">
        <v>7837</v>
      </c>
    </row>
    <row r="1644" spans="1:2" ht="15">
      <c r="A1644" s="76" t="s">
        <v>2864</v>
      </c>
      <c r="B1644" s="75" t="s">
        <v>7837</v>
      </c>
    </row>
    <row r="1645" spans="1:2" ht="15">
      <c r="A1645" s="76" t="s">
        <v>2865</v>
      </c>
      <c r="B1645" s="75" t="s">
        <v>7837</v>
      </c>
    </row>
    <row r="1646" spans="1:2" ht="15">
      <c r="A1646" s="76" t="s">
        <v>2866</v>
      </c>
      <c r="B1646" s="75" t="s">
        <v>7837</v>
      </c>
    </row>
    <row r="1647" spans="1:2" ht="15">
      <c r="A1647" s="76" t="s">
        <v>607</v>
      </c>
      <c r="B1647" s="75" t="s">
        <v>7837</v>
      </c>
    </row>
    <row r="1648" spans="1:2" ht="15">
      <c r="A1648" s="76" t="s">
        <v>1268</v>
      </c>
      <c r="B1648" s="75" t="s">
        <v>7837</v>
      </c>
    </row>
    <row r="1649" spans="1:2" ht="15">
      <c r="A1649" s="76" t="s">
        <v>2867</v>
      </c>
      <c r="B1649" s="75" t="s">
        <v>7837</v>
      </c>
    </row>
    <row r="1650" spans="1:2" ht="15">
      <c r="A1650" s="76" t="s">
        <v>2868</v>
      </c>
      <c r="B1650" s="75" t="s">
        <v>7837</v>
      </c>
    </row>
    <row r="1651" spans="1:2" ht="15">
      <c r="A1651" s="76" t="s">
        <v>2869</v>
      </c>
      <c r="B1651" s="75" t="s">
        <v>7837</v>
      </c>
    </row>
    <row r="1652" spans="1:2" ht="15">
      <c r="A1652" s="76" t="s">
        <v>2870</v>
      </c>
      <c r="B1652" s="75" t="s">
        <v>7837</v>
      </c>
    </row>
    <row r="1653" spans="1:2" ht="15">
      <c r="A1653" s="76" t="s">
        <v>2871</v>
      </c>
      <c r="B1653" s="75" t="s">
        <v>7837</v>
      </c>
    </row>
    <row r="1654" spans="1:2" ht="15">
      <c r="A1654" s="76" t="s">
        <v>2872</v>
      </c>
      <c r="B1654" s="75" t="s">
        <v>7837</v>
      </c>
    </row>
    <row r="1655" spans="1:2" ht="15">
      <c r="A1655" s="76" t="s">
        <v>920</v>
      </c>
      <c r="B1655" s="75" t="s">
        <v>7837</v>
      </c>
    </row>
    <row r="1656" spans="1:2" ht="15">
      <c r="A1656" s="76" t="s">
        <v>2873</v>
      </c>
      <c r="B1656" s="75" t="s">
        <v>7837</v>
      </c>
    </row>
    <row r="1657" spans="1:2" ht="15">
      <c r="A1657" s="76" t="s">
        <v>1297</v>
      </c>
      <c r="B1657" s="75" t="s">
        <v>7837</v>
      </c>
    </row>
    <row r="1658" spans="1:2" ht="15">
      <c r="A1658" s="76" t="s">
        <v>2874</v>
      </c>
      <c r="B1658" s="75" t="s">
        <v>7837</v>
      </c>
    </row>
    <row r="1659" spans="1:2" ht="15">
      <c r="A1659" s="76" t="s">
        <v>740</v>
      </c>
      <c r="B1659" s="75" t="s">
        <v>7837</v>
      </c>
    </row>
    <row r="1660" spans="1:2" ht="15">
      <c r="A1660" s="76" t="s">
        <v>563</v>
      </c>
      <c r="B1660" s="75" t="s">
        <v>7837</v>
      </c>
    </row>
    <row r="1661" spans="1:2" ht="15">
      <c r="A1661" s="76" t="s">
        <v>2875</v>
      </c>
      <c r="B1661" s="75" t="s">
        <v>7837</v>
      </c>
    </row>
    <row r="1662" spans="1:2" ht="15">
      <c r="A1662" s="76" t="s">
        <v>2876</v>
      </c>
      <c r="B1662" s="75" t="s">
        <v>7837</v>
      </c>
    </row>
    <row r="1663" spans="1:2" ht="15">
      <c r="A1663" s="76" t="s">
        <v>2877</v>
      </c>
      <c r="B1663" s="75" t="s">
        <v>7837</v>
      </c>
    </row>
    <row r="1664" spans="1:2" ht="15">
      <c r="A1664" s="76" t="s">
        <v>1454</v>
      </c>
      <c r="B1664" s="75" t="s">
        <v>7837</v>
      </c>
    </row>
    <row r="1665" spans="1:2" ht="15">
      <c r="A1665" s="76" t="s">
        <v>2878</v>
      </c>
      <c r="B1665" s="75" t="s">
        <v>7837</v>
      </c>
    </row>
    <row r="1666" spans="1:2" ht="15">
      <c r="A1666" s="76" t="s">
        <v>2879</v>
      </c>
      <c r="B1666" s="75" t="s">
        <v>7837</v>
      </c>
    </row>
    <row r="1667" spans="1:2" ht="15">
      <c r="A1667" s="76" t="s">
        <v>2880</v>
      </c>
      <c r="B1667" s="75" t="s">
        <v>7837</v>
      </c>
    </row>
    <row r="1668" spans="1:2" ht="15">
      <c r="A1668" s="76" t="s">
        <v>1101</v>
      </c>
      <c r="B1668" s="75" t="s">
        <v>7837</v>
      </c>
    </row>
    <row r="1669" spans="1:2" ht="15">
      <c r="A1669" s="76" t="s">
        <v>2881</v>
      </c>
      <c r="B1669" s="75" t="s">
        <v>7837</v>
      </c>
    </row>
    <row r="1670" spans="1:2" ht="15">
      <c r="A1670" s="76" t="s">
        <v>2882</v>
      </c>
      <c r="B1670" s="75" t="s">
        <v>7837</v>
      </c>
    </row>
    <row r="1671" spans="1:2" ht="15">
      <c r="A1671" s="76" t="s">
        <v>2883</v>
      </c>
      <c r="B1671" s="75" t="s">
        <v>7837</v>
      </c>
    </row>
    <row r="1672" spans="1:2" ht="15">
      <c r="A1672" s="76" t="s">
        <v>2884</v>
      </c>
      <c r="B1672" s="75" t="s">
        <v>7837</v>
      </c>
    </row>
    <row r="1673" spans="1:2" ht="15">
      <c r="A1673" s="76" t="s">
        <v>2885</v>
      </c>
      <c r="B1673" s="75" t="s">
        <v>7837</v>
      </c>
    </row>
    <row r="1674" spans="1:2" ht="15">
      <c r="A1674" s="76" t="s">
        <v>2886</v>
      </c>
      <c r="B1674" s="75" t="s">
        <v>7837</v>
      </c>
    </row>
    <row r="1675" spans="1:2" ht="15">
      <c r="A1675" s="76" t="s">
        <v>2887</v>
      </c>
      <c r="B1675" s="75" t="s">
        <v>7837</v>
      </c>
    </row>
    <row r="1676" spans="1:2" ht="15">
      <c r="A1676" s="76" t="s">
        <v>2888</v>
      </c>
      <c r="B1676" s="75" t="s">
        <v>7837</v>
      </c>
    </row>
    <row r="1677" spans="1:2" ht="15">
      <c r="A1677" s="76" t="s">
        <v>2889</v>
      </c>
      <c r="B1677" s="75" t="s">
        <v>7837</v>
      </c>
    </row>
    <row r="1678" spans="1:2" ht="15">
      <c r="A1678" s="76" t="s">
        <v>615</v>
      </c>
      <c r="B1678" s="75" t="s">
        <v>7837</v>
      </c>
    </row>
    <row r="1679" spans="1:2" ht="15">
      <c r="A1679" s="76" t="s">
        <v>2890</v>
      </c>
      <c r="B1679" s="75" t="s">
        <v>7837</v>
      </c>
    </row>
    <row r="1680" spans="1:2" ht="15">
      <c r="A1680" s="76" t="s">
        <v>2891</v>
      </c>
      <c r="B1680" s="75" t="s">
        <v>7837</v>
      </c>
    </row>
    <row r="1681" spans="1:2" ht="15">
      <c r="A1681" s="76" t="s">
        <v>1508</v>
      </c>
      <c r="B1681" s="75" t="s">
        <v>7837</v>
      </c>
    </row>
    <row r="1682" spans="1:2" ht="15">
      <c r="A1682" s="76" t="s">
        <v>2892</v>
      </c>
      <c r="B1682" s="75" t="s">
        <v>7837</v>
      </c>
    </row>
    <row r="1683" spans="1:2" ht="15">
      <c r="A1683" s="76" t="s">
        <v>979</v>
      </c>
      <c r="B1683" s="75" t="s">
        <v>7837</v>
      </c>
    </row>
    <row r="1684" spans="1:2" ht="15">
      <c r="A1684" s="76" t="s">
        <v>672</v>
      </c>
      <c r="B1684" s="75" t="s">
        <v>7837</v>
      </c>
    </row>
    <row r="1685" spans="1:2" ht="15">
      <c r="A1685" s="76" t="s">
        <v>2893</v>
      </c>
      <c r="B1685" s="75" t="s">
        <v>7837</v>
      </c>
    </row>
    <row r="1686" spans="1:2" ht="15">
      <c r="A1686" s="76" t="s">
        <v>2894</v>
      </c>
      <c r="B1686" s="75" t="s">
        <v>7837</v>
      </c>
    </row>
    <row r="1687" spans="1:2" ht="15">
      <c r="A1687" s="76" t="s">
        <v>2895</v>
      </c>
      <c r="B1687" s="75" t="s">
        <v>7837</v>
      </c>
    </row>
    <row r="1688" spans="1:2" ht="15">
      <c r="A1688" s="76" t="s">
        <v>2896</v>
      </c>
      <c r="B1688" s="75" t="s">
        <v>7837</v>
      </c>
    </row>
    <row r="1689" spans="1:2" ht="15">
      <c r="A1689" s="76" t="s">
        <v>629</v>
      </c>
      <c r="B1689" s="75" t="s">
        <v>7837</v>
      </c>
    </row>
    <row r="1690" spans="1:2" ht="15">
      <c r="A1690" s="76" t="s">
        <v>939</v>
      </c>
      <c r="B1690" s="75" t="s">
        <v>7837</v>
      </c>
    </row>
    <row r="1691" spans="1:2" ht="15">
      <c r="A1691" s="76" t="s">
        <v>2897</v>
      </c>
      <c r="B1691" s="75" t="s">
        <v>7837</v>
      </c>
    </row>
    <row r="1692" spans="1:2" ht="15">
      <c r="A1692" s="76" t="s">
        <v>2898</v>
      </c>
      <c r="B1692" s="75" t="s">
        <v>7837</v>
      </c>
    </row>
    <row r="1693" spans="1:2" ht="15">
      <c r="A1693" s="76" t="s">
        <v>2899</v>
      </c>
      <c r="B1693" s="75" t="s">
        <v>7837</v>
      </c>
    </row>
    <row r="1694" spans="1:2" ht="15">
      <c r="A1694" s="76" t="s">
        <v>2900</v>
      </c>
      <c r="B1694" s="75" t="s">
        <v>7837</v>
      </c>
    </row>
    <row r="1695" spans="1:2" ht="15">
      <c r="A1695" s="76" t="s">
        <v>2901</v>
      </c>
      <c r="B1695" s="75" t="s">
        <v>7837</v>
      </c>
    </row>
    <row r="1696" spans="1:2" ht="15">
      <c r="A1696" s="76" t="s">
        <v>2902</v>
      </c>
      <c r="B1696" s="75" t="s">
        <v>7837</v>
      </c>
    </row>
    <row r="1697" spans="1:2" ht="15">
      <c r="A1697" s="76" t="s">
        <v>2903</v>
      </c>
      <c r="B1697" s="75" t="s">
        <v>7837</v>
      </c>
    </row>
    <row r="1698" spans="1:2" ht="15">
      <c r="A1698" s="76" t="s">
        <v>2904</v>
      </c>
      <c r="B1698" s="75" t="s">
        <v>7837</v>
      </c>
    </row>
    <row r="1699" spans="1:2" ht="15">
      <c r="A1699" s="76" t="s">
        <v>2905</v>
      </c>
      <c r="B1699" s="75" t="s">
        <v>7837</v>
      </c>
    </row>
    <row r="1700" spans="1:2" ht="15">
      <c r="A1700" s="76" t="s">
        <v>2906</v>
      </c>
      <c r="B1700" s="75" t="s">
        <v>7837</v>
      </c>
    </row>
    <row r="1701" spans="1:2" ht="15">
      <c r="A1701" s="76" t="s">
        <v>2907</v>
      </c>
      <c r="B1701" s="75" t="s">
        <v>7837</v>
      </c>
    </row>
    <row r="1702" spans="1:2" ht="15">
      <c r="A1702" s="76" t="s">
        <v>2908</v>
      </c>
      <c r="B1702" s="75" t="s">
        <v>7837</v>
      </c>
    </row>
    <row r="1703" spans="1:2" ht="15">
      <c r="A1703" s="76" t="s">
        <v>2909</v>
      </c>
      <c r="B1703" s="75" t="s">
        <v>7837</v>
      </c>
    </row>
    <row r="1704" spans="1:2" ht="15">
      <c r="A1704" s="76" t="s">
        <v>2910</v>
      </c>
      <c r="B1704" s="75" t="s">
        <v>7837</v>
      </c>
    </row>
    <row r="1705" spans="1:2" ht="15">
      <c r="A1705" s="76" t="s">
        <v>2911</v>
      </c>
      <c r="B1705" s="75" t="s">
        <v>7837</v>
      </c>
    </row>
    <row r="1706" spans="1:2" ht="15">
      <c r="A1706" s="76" t="s">
        <v>2912</v>
      </c>
      <c r="B1706" s="75" t="s">
        <v>7837</v>
      </c>
    </row>
    <row r="1707" spans="1:2" ht="15">
      <c r="A1707" s="76" t="s">
        <v>2913</v>
      </c>
      <c r="B1707" s="75" t="s">
        <v>7837</v>
      </c>
    </row>
    <row r="1708" spans="1:2" ht="15">
      <c r="A1708" s="76" t="s">
        <v>2914</v>
      </c>
      <c r="B1708" s="75" t="s">
        <v>7837</v>
      </c>
    </row>
    <row r="1709" spans="1:2" ht="15">
      <c r="A1709" s="76" t="s">
        <v>2915</v>
      </c>
      <c r="B1709" s="75" t="s">
        <v>7837</v>
      </c>
    </row>
    <row r="1710" spans="1:2" ht="15">
      <c r="A1710" s="76" t="s">
        <v>2916</v>
      </c>
      <c r="B1710" s="75" t="s">
        <v>7837</v>
      </c>
    </row>
    <row r="1711" spans="1:2" ht="15">
      <c r="A1711" s="76" t="s">
        <v>2917</v>
      </c>
      <c r="B1711" s="75" t="s">
        <v>7837</v>
      </c>
    </row>
    <row r="1712" spans="1:2" ht="15">
      <c r="A1712" s="76" t="s">
        <v>2918</v>
      </c>
      <c r="B1712" s="75" t="s">
        <v>7837</v>
      </c>
    </row>
    <row r="1713" spans="1:2" ht="15">
      <c r="A1713" s="76" t="s">
        <v>2919</v>
      </c>
      <c r="B1713" s="75" t="s">
        <v>7837</v>
      </c>
    </row>
    <row r="1714" spans="1:2" ht="15">
      <c r="A1714" s="76" t="s">
        <v>2920</v>
      </c>
      <c r="B1714" s="75" t="s">
        <v>7837</v>
      </c>
    </row>
    <row r="1715" spans="1:2" ht="15">
      <c r="A1715" s="76" t="s">
        <v>644</v>
      </c>
      <c r="B1715" s="75" t="s">
        <v>7837</v>
      </c>
    </row>
    <row r="1716" spans="1:2" ht="15">
      <c r="A1716" s="76" t="s">
        <v>2921</v>
      </c>
      <c r="B1716" s="75" t="s">
        <v>7837</v>
      </c>
    </row>
    <row r="1717" spans="1:2" ht="15">
      <c r="A1717" s="76" t="s">
        <v>1252</v>
      </c>
      <c r="B1717" s="75" t="s">
        <v>7837</v>
      </c>
    </row>
    <row r="1718" spans="1:2" ht="15">
      <c r="A1718" s="76" t="s">
        <v>2922</v>
      </c>
      <c r="B1718" s="75" t="s">
        <v>7837</v>
      </c>
    </row>
    <row r="1719" spans="1:2" ht="15">
      <c r="A1719" s="76" t="s">
        <v>2923</v>
      </c>
      <c r="B1719" s="75" t="s">
        <v>7837</v>
      </c>
    </row>
    <row r="1720" spans="1:2" ht="15">
      <c r="A1720" s="76" t="s">
        <v>2924</v>
      </c>
      <c r="B1720" s="75" t="s">
        <v>7837</v>
      </c>
    </row>
    <row r="1721" spans="1:2" ht="15">
      <c r="A1721" s="76" t="s">
        <v>2925</v>
      </c>
      <c r="B1721" s="75" t="s">
        <v>7837</v>
      </c>
    </row>
    <row r="1722" spans="1:2" ht="15">
      <c r="A1722" s="76" t="s">
        <v>693</v>
      </c>
      <c r="B1722" s="75" t="s">
        <v>7837</v>
      </c>
    </row>
    <row r="1723" spans="1:2" ht="15">
      <c r="A1723" s="76" t="s">
        <v>2926</v>
      </c>
      <c r="B1723" s="75" t="s">
        <v>7837</v>
      </c>
    </row>
    <row r="1724" spans="1:2" ht="15">
      <c r="A1724" s="76" t="s">
        <v>2927</v>
      </c>
      <c r="B1724" s="75" t="s">
        <v>7837</v>
      </c>
    </row>
    <row r="1725" spans="1:2" ht="15">
      <c r="A1725" s="76" t="s">
        <v>2928</v>
      </c>
      <c r="B1725" s="75" t="s">
        <v>7837</v>
      </c>
    </row>
    <row r="1726" spans="1:2" ht="15">
      <c r="A1726" s="76" t="s">
        <v>2929</v>
      </c>
      <c r="B1726" s="75" t="s">
        <v>7837</v>
      </c>
    </row>
    <row r="1727" spans="1:2" ht="15">
      <c r="A1727" s="76" t="s">
        <v>2930</v>
      </c>
      <c r="B1727" s="75" t="s">
        <v>7837</v>
      </c>
    </row>
    <row r="1728" spans="1:2" ht="15">
      <c r="A1728" s="76" t="s">
        <v>499</v>
      </c>
      <c r="B1728" s="75" t="s">
        <v>7837</v>
      </c>
    </row>
    <row r="1729" spans="1:2" ht="15">
      <c r="A1729" s="76" t="s">
        <v>2931</v>
      </c>
      <c r="B1729" s="75" t="s">
        <v>7837</v>
      </c>
    </row>
    <row r="1730" spans="1:2" ht="15">
      <c r="A1730" s="76" t="s">
        <v>2932</v>
      </c>
      <c r="B1730" s="75" t="s">
        <v>7837</v>
      </c>
    </row>
    <row r="1731" spans="1:2" ht="15">
      <c r="A1731" s="76" t="s">
        <v>2933</v>
      </c>
      <c r="B1731" s="75" t="s">
        <v>7837</v>
      </c>
    </row>
    <row r="1732" spans="1:2" ht="15">
      <c r="A1732" s="76" t="s">
        <v>2934</v>
      </c>
      <c r="B1732" s="75" t="s">
        <v>7837</v>
      </c>
    </row>
    <row r="1733" spans="1:2" ht="15">
      <c r="A1733" s="76" t="s">
        <v>2935</v>
      </c>
      <c r="B1733" s="75" t="s">
        <v>7837</v>
      </c>
    </row>
    <row r="1734" spans="1:2" ht="15">
      <c r="A1734" s="76" t="s">
        <v>2936</v>
      </c>
      <c r="B1734" s="75" t="s">
        <v>7837</v>
      </c>
    </row>
    <row r="1735" spans="1:2" ht="15">
      <c r="A1735" s="76" t="s">
        <v>2937</v>
      </c>
      <c r="B1735" s="75" t="s">
        <v>7837</v>
      </c>
    </row>
    <row r="1736" spans="1:2" ht="15">
      <c r="A1736" s="76" t="s">
        <v>2938</v>
      </c>
      <c r="B1736" s="75" t="s">
        <v>7837</v>
      </c>
    </row>
    <row r="1737" spans="1:2" ht="15">
      <c r="A1737" s="76" t="s">
        <v>2939</v>
      </c>
      <c r="B1737" s="75" t="s">
        <v>7837</v>
      </c>
    </row>
    <row r="1738" spans="1:2" ht="15">
      <c r="A1738" s="76" t="s">
        <v>2940</v>
      </c>
      <c r="B1738" s="75" t="s">
        <v>7837</v>
      </c>
    </row>
    <row r="1739" spans="1:2" ht="15">
      <c r="A1739" s="76" t="s">
        <v>2941</v>
      </c>
      <c r="B1739" s="75" t="s">
        <v>7837</v>
      </c>
    </row>
    <row r="1740" spans="1:2" ht="15">
      <c r="A1740" s="76" t="s">
        <v>2942</v>
      </c>
      <c r="B1740" s="75" t="s">
        <v>7837</v>
      </c>
    </row>
    <row r="1741" spans="1:2" ht="15">
      <c r="A1741" s="76" t="s">
        <v>2943</v>
      </c>
      <c r="B1741" s="75" t="s">
        <v>7837</v>
      </c>
    </row>
    <row r="1742" spans="1:2" ht="15">
      <c r="A1742" s="76" t="s">
        <v>2944</v>
      </c>
      <c r="B1742" s="75" t="s">
        <v>7837</v>
      </c>
    </row>
    <row r="1743" spans="1:2" ht="15">
      <c r="A1743" s="76" t="s">
        <v>2945</v>
      </c>
      <c r="B1743" s="75" t="s">
        <v>7837</v>
      </c>
    </row>
    <row r="1744" spans="1:2" ht="15">
      <c r="A1744" s="76" t="s">
        <v>2946</v>
      </c>
      <c r="B1744" s="75" t="s">
        <v>7837</v>
      </c>
    </row>
    <row r="1745" spans="1:2" ht="15">
      <c r="A1745" s="76" t="s">
        <v>1244</v>
      </c>
      <c r="B1745" s="75" t="s">
        <v>7837</v>
      </c>
    </row>
    <row r="1746" spans="1:2" ht="15">
      <c r="A1746" s="76" t="s">
        <v>2947</v>
      </c>
      <c r="B1746" s="75" t="s">
        <v>7837</v>
      </c>
    </row>
    <row r="1747" spans="1:2" ht="15">
      <c r="A1747" s="76" t="s">
        <v>2948</v>
      </c>
      <c r="B1747" s="75" t="s">
        <v>7837</v>
      </c>
    </row>
    <row r="1748" spans="1:2" ht="15">
      <c r="A1748" s="76" t="s">
        <v>2949</v>
      </c>
      <c r="B1748" s="75" t="s">
        <v>7837</v>
      </c>
    </row>
    <row r="1749" spans="1:2" ht="15">
      <c r="A1749" s="76" t="s">
        <v>2950</v>
      </c>
      <c r="B1749" s="75" t="s">
        <v>7837</v>
      </c>
    </row>
    <row r="1750" spans="1:2" ht="15">
      <c r="A1750" s="76" t="s">
        <v>2951</v>
      </c>
      <c r="B1750" s="75" t="s">
        <v>7837</v>
      </c>
    </row>
    <row r="1751" spans="1:2" ht="15">
      <c r="A1751" s="76" t="s">
        <v>1039</v>
      </c>
      <c r="B1751" s="75" t="s">
        <v>7837</v>
      </c>
    </row>
    <row r="1752" spans="1:2" ht="15">
      <c r="A1752" s="76" t="s">
        <v>780</v>
      </c>
      <c r="B1752" s="75" t="s">
        <v>7837</v>
      </c>
    </row>
    <row r="1753" spans="1:2" ht="15">
      <c r="A1753" s="76" t="s">
        <v>1284</v>
      </c>
      <c r="B1753" s="75" t="s">
        <v>7837</v>
      </c>
    </row>
    <row r="1754" spans="1:2" ht="15">
      <c r="A1754" s="76" t="s">
        <v>1236</v>
      </c>
      <c r="B1754" s="75" t="s">
        <v>7837</v>
      </c>
    </row>
    <row r="1755" spans="1:2" ht="15">
      <c r="A1755" s="76" t="s">
        <v>2952</v>
      </c>
      <c r="B1755" s="75" t="s">
        <v>7837</v>
      </c>
    </row>
    <row r="1756" spans="1:2" ht="15">
      <c r="A1756" s="76" t="s">
        <v>2953</v>
      </c>
      <c r="B1756" s="75" t="s">
        <v>7837</v>
      </c>
    </row>
    <row r="1757" spans="1:2" ht="15">
      <c r="A1757" s="76" t="s">
        <v>2954</v>
      </c>
      <c r="B1757" s="75" t="s">
        <v>7837</v>
      </c>
    </row>
    <row r="1758" spans="1:2" ht="15">
      <c r="A1758" s="76" t="s">
        <v>2955</v>
      </c>
      <c r="B1758" s="75" t="s">
        <v>7837</v>
      </c>
    </row>
    <row r="1759" spans="1:2" ht="15">
      <c r="A1759" s="76" t="s">
        <v>2956</v>
      </c>
      <c r="B1759" s="75" t="s">
        <v>7837</v>
      </c>
    </row>
    <row r="1760" spans="1:2" ht="15">
      <c r="A1760" s="76" t="s">
        <v>2957</v>
      </c>
      <c r="B1760" s="75" t="s">
        <v>7837</v>
      </c>
    </row>
    <row r="1761" spans="1:2" ht="15">
      <c r="A1761" s="76" t="s">
        <v>2958</v>
      </c>
      <c r="B1761" s="75" t="s">
        <v>7837</v>
      </c>
    </row>
    <row r="1762" spans="1:2" ht="15">
      <c r="A1762" s="76" t="s">
        <v>2959</v>
      </c>
      <c r="B1762" s="75" t="s">
        <v>7837</v>
      </c>
    </row>
    <row r="1763" spans="1:2" ht="15">
      <c r="A1763" s="76" t="s">
        <v>2960</v>
      </c>
      <c r="B1763" s="75" t="s">
        <v>7837</v>
      </c>
    </row>
    <row r="1764" spans="1:2" ht="15">
      <c r="A1764" s="76" t="s">
        <v>2961</v>
      </c>
      <c r="B1764" s="75" t="s">
        <v>7837</v>
      </c>
    </row>
    <row r="1765" spans="1:2" ht="15">
      <c r="A1765" s="76" t="s">
        <v>2962</v>
      </c>
      <c r="B1765" s="75" t="s">
        <v>7837</v>
      </c>
    </row>
    <row r="1766" spans="1:2" ht="15">
      <c r="A1766" s="76" t="s">
        <v>2963</v>
      </c>
      <c r="B1766" s="75" t="s">
        <v>7837</v>
      </c>
    </row>
    <row r="1767" spans="1:2" ht="15">
      <c r="A1767" s="76" t="s">
        <v>1010</v>
      </c>
      <c r="B1767" s="75" t="s">
        <v>7837</v>
      </c>
    </row>
    <row r="1768" spans="1:2" ht="15">
      <c r="A1768" s="76" t="s">
        <v>2964</v>
      </c>
      <c r="B1768" s="75" t="s">
        <v>7837</v>
      </c>
    </row>
    <row r="1769" spans="1:2" ht="15">
      <c r="A1769" s="76" t="s">
        <v>2965</v>
      </c>
      <c r="B1769" s="75" t="s">
        <v>7837</v>
      </c>
    </row>
    <row r="1770" spans="1:2" ht="15">
      <c r="A1770" s="76" t="s">
        <v>2966</v>
      </c>
      <c r="B1770" s="75" t="s">
        <v>7837</v>
      </c>
    </row>
    <row r="1771" spans="1:2" ht="15">
      <c r="A1771" s="76" t="s">
        <v>2967</v>
      </c>
      <c r="B1771" s="75" t="s">
        <v>7837</v>
      </c>
    </row>
    <row r="1772" spans="1:2" ht="15">
      <c r="A1772" s="76" t="s">
        <v>2968</v>
      </c>
      <c r="B1772" s="75" t="s">
        <v>7837</v>
      </c>
    </row>
    <row r="1773" spans="1:2" ht="15">
      <c r="A1773" s="76" t="s">
        <v>2969</v>
      </c>
      <c r="B1773" s="75" t="s">
        <v>7837</v>
      </c>
    </row>
    <row r="1774" spans="1:2" ht="15">
      <c r="A1774" s="76" t="s">
        <v>2970</v>
      </c>
      <c r="B1774" s="75" t="s">
        <v>7837</v>
      </c>
    </row>
    <row r="1775" spans="1:2" ht="15">
      <c r="A1775" s="76" t="s">
        <v>2971</v>
      </c>
      <c r="B1775" s="75" t="s">
        <v>7837</v>
      </c>
    </row>
    <row r="1776" spans="1:2" ht="15">
      <c r="A1776" s="76" t="s">
        <v>2972</v>
      </c>
      <c r="B1776" s="75" t="s">
        <v>7837</v>
      </c>
    </row>
    <row r="1777" spans="1:2" ht="15">
      <c r="A1777" s="76" t="s">
        <v>2973</v>
      </c>
      <c r="B1777" s="75" t="s">
        <v>7837</v>
      </c>
    </row>
    <row r="1778" spans="1:2" ht="15">
      <c r="A1778" s="76" t="s">
        <v>2974</v>
      </c>
      <c r="B1778" s="75" t="s">
        <v>7837</v>
      </c>
    </row>
    <row r="1779" spans="1:2" ht="15">
      <c r="A1779" s="76" t="s">
        <v>2975</v>
      </c>
      <c r="B1779" s="75" t="s">
        <v>7837</v>
      </c>
    </row>
    <row r="1780" spans="1:2" ht="15">
      <c r="A1780" s="76" t="s">
        <v>2976</v>
      </c>
      <c r="B1780" s="75" t="s">
        <v>7837</v>
      </c>
    </row>
    <row r="1781" spans="1:2" ht="15">
      <c r="A1781" s="76" t="s">
        <v>2977</v>
      </c>
      <c r="B1781" s="75" t="s">
        <v>7837</v>
      </c>
    </row>
    <row r="1782" spans="1:2" ht="15">
      <c r="A1782" s="76" t="s">
        <v>2978</v>
      </c>
      <c r="B1782" s="75" t="s">
        <v>7837</v>
      </c>
    </row>
    <row r="1783" spans="1:2" ht="15">
      <c r="A1783" s="76" t="s">
        <v>2979</v>
      </c>
      <c r="B1783" s="75" t="s">
        <v>7837</v>
      </c>
    </row>
    <row r="1784" spans="1:2" ht="15">
      <c r="A1784" s="76" t="s">
        <v>2980</v>
      </c>
      <c r="B1784" s="75" t="s">
        <v>7837</v>
      </c>
    </row>
    <row r="1785" spans="1:2" ht="15">
      <c r="A1785" s="76" t="s">
        <v>2981</v>
      </c>
      <c r="B1785" s="75" t="s">
        <v>7837</v>
      </c>
    </row>
    <row r="1786" spans="1:2" ht="15">
      <c r="A1786" s="76" t="s">
        <v>2982</v>
      </c>
      <c r="B1786" s="75" t="s">
        <v>7837</v>
      </c>
    </row>
    <row r="1787" spans="1:2" ht="15">
      <c r="A1787" s="76" t="s">
        <v>2983</v>
      </c>
      <c r="B1787" s="75" t="s">
        <v>7837</v>
      </c>
    </row>
    <row r="1788" spans="1:2" ht="15">
      <c r="A1788" s="76" t="s">
        <v>2984</v>
      </c>
      <c r="B1788" s="75" t="s">
        <v>7837</v>
      </c>
    </row>
    <row r="1789" spans="1:2" ht="15">
      <c r="A1789" s="76" t="s">
        <v>2985</v>
      </c>
      <c r="B1789" s="75" t="s">
        <v>7837</v>
      </c>
    </row>
    <row r="1790" spans="1:2" ht="15">
      <c r="A1790" s="76" t="s">
        <v>2986</v>
      </c>
      <c r="B1790" s="75" t="s">
        <v>7837</v>
      </c>
    </row>
    <row r="1791" spans="1:2" ht="15">
      <c r="A1791" s="76" t="s">
        <v>2987</v>
      </c>
      <c r="B1791" s="75" t="s">
        <v>7837</v>
      </c>
    </row>
    <row r="1792" spans="1:2" ht="15">
      <c r="A1792" s="76" t="s">
        <v>1329</v>
      </c>
      <c r="B1792" s="75" t="s">
        <v>7837</v>
      </c>
    </row>
    <row r="1793" spans="1:2" ht="15">
      <c r="A1793" s="76" t="s">
        <v>634</v>
      </c>
      <c r="B1793" s="75" t="s">
        <v>7837</v>
      </c>
    </row>
    <row r="1794" spans="1:2" ht="15">
      <c r="A1794" s="76" t="s">
        <v>2988</v>
      </c>
      <c r="B1794" s="75" t="s">
        <v>7837</v>
      </c>
    </row>
    <row r="1795" spans="1:2" ht="15">
      <c r="A1795" s="76" t="s">
        <v>712</v>
      </c>
      <c r="B1795" s="75" t="s">
        <v>7837</v>
      </c>
    </row>
    <row r="1796" spans="1:2" ht="15">
      <c r="A1796" s="76" t="s">
        <v>909</v>
      </c>
      <c r="B1796" s="75" t="s">
        <v>7837</v>
      </c>
    </row>
    <row r="1797" spans="1:2" ht="15">
      <c r="A1797" s="76" t="s">
        <v>2989</v>
      </c>
      <c r="B1797" s="75" t="s">
        <v>7837</v>
      </c>
    </row>
    <row r="1798" spans="1:2" ht="15">
      <c r="A1798" s="76" t="s">
        <v>1264</v>
      </c>
      <c r="B1798" s="75" t="s">
        <v>7837</v>
      </c>
    </row>
    <row r="1799" spans="1:2" ht="15">
      <c r="A1799" s="76" t="s">
        <v>2990</v>
      </c>
      <c r="B1799" s="75" t="s">
        <v>7837</v>
      </c>
    </row>
    <row r="1800" spans="1:2" ht="15">
      <c r="A1800" s="76" t="s">
        <v>942</v>
      </c>
      <c r="B1800" s="75" t="s">
        <v>7837</v>
      </c>
    </row>
    <row r="1801" spans="1:2" ht="15">
      <c r="A1801" s="76" t="s">
        <v>2991</v>
      </c>
      <c r="B1801" s="75" t="s">
        <v>7837</v>
      </c>
    </row>
    <row r="1802" spans="1:2" ht="15">
      <c r="A1802" s="76" t="s">
        <v>2992</v>
      </c>
      <c r="B1802" s="75" t="s">
        <v>7837</v>
      </c>
    </row>
    <row r="1803" spans="1:2" ht="15">
      <c r="A1803" s="76" t="s">
        <v>2993</v>
      </c>
      <c r="B1803" s="75" t="s">
        <v>7837</v>
      </c>
    </row>
    <row r="1804" spans="1:2" ht="15">
      <c r="A1804" s="76" t="s">
        <v>2994</v>
      </c>
      <c r="B1804" s="75" t="s">
        <v>7837</v>
      </c>
    </row>
    <row r="1805" spans="1:2" ht="15">
      <c r="A1805" s="76" t="s">
        <v>2995</v>
      </c>
      <c r="B1805" s="75" t="s">
        <v>7837</v>
      </c>
    </row>
    <row r="1806" spans="1:2" ht="15">
      <c r="A1806" s="76" t="s">
        <v>2996</v>
      </c>
      <c r="B1806" s="75" t="s">
        <v>7837</v>
      </c>
    </row>
    <row r="1807" spans="1:2" ht="15">
      <c r="A1807" s="76" t="s">
        <v>1089</v>
      </c>
      <c r="B1807" s="75" t="s">
        <v>7837</v>
      </c>
    </row>
    <row r="1808" spans="1:2" ht="15">
      <c r="A1808" s="76" t="s">
        <v>2997</v>
      </c>
      <c r="B1808" s="75" t="s">
        <v>7837</v>
      </c>
    </row>
    <row r="1809" spans="1:2" ht="15">
      <c r="A1809" s="76" t="s">
        <v>2998</v>
      </c>
      <c r="B1809" s="75" t="s">
        <v>7837</v>
      </c>
    </row>
    <row r="1810" spans="1:2" ht="15">
      <c r="A1810" s="76" t="s">
        <v>2999</v>
      </c>
      <c r="B1810" s="75" t="s">
        <v>7837</v>
      </c>
    </row>
    <row r="1811" spans="1:2" ht="15">
      <c r="A1811" s="76" t="s">
        <v>3000</v>
      </c>
      <c r="B1811" s="75" t="s">
        <v>7837</v>
      </c>
    </row>
    <row r="1812" spans="1:2" ht="15">
      <c r="A1812" s="76" t="s">
        <v>464</v>
      </c>
      <c r="B1812" s="75" t="s">
        <v>7837</v>
      </c>
    </row>
    <row r="1813" spans="1:2" ht="15">
      <c r="A1813" s="76" t="s">
        <v>1442</v>
      </c>
      <c r="B1813" s="75" t="s">
        <v>7837</v>
      </c>
    </row>
    <row r="1814" spans="1:2" ht="15">
      <c r="A1814" s="76" t="s">
        <v>811</v>
      </c>
      <c r="B1814" s="75" t="s">
        <v>7837</v>
      </c>
    </row>
    <row r="1815" spans="1:2" ht="15">
      <c r="A1815" s="76" t="s">
        <v>3001</v>
      </c>
      <c r="B1815" s="75" t="s">
        <v>7837</v>
      </c>
    </row>
    <row r="1816" spans="1:2" ht="15">
      <c r="A1816" s="76" t="s">
        <v>3002</v>
      </c>
      <c r="B1816" s="75" t="s">
        <v>7837</v>
      </c>
    </row>
    <row r="1817" spans="1:2" ht="15">
      <c r="A1817" s="76" t="s">
        <v>3003</v>
      </c>
      <c r="B1817" s="75" t="s">
        <v>7837</v>
      </c>
    </row>
    <row r="1818" spans="1:2" ht="15">
      <c r="A1818" s="76" t="s">
        <v>3004</v>
      </c>
      <c r="B1818" s="75" t="s">
        <v>7837</v>
      </c>
    </row>
    <row r="1819" spans="1:2" ht="15">
      <c r="A1819" s="76" t="s">
        <v>576</v>
      </c>
      <c r="B1819" s="75" t="s">
        <v>7837</v>
      </c>
    </row>
    <row r="1820" spans="1:2" ht="15">
      <c r="A1820" s="76" t="s">
        <v>3005</v>
      </c>
      <c r="B1820" s="75" t="s">
        <v>7837</v>
      </c>
    </row>
    <row r="1821" spans="1:2" ht="15">
      <c r="A1821" s="76" t="s">
        <v>3006</v>
      </c>
      <c r="B1821" s="75" t="s">
        <v>7837</v>
      </c>
    </row>
    <row r="1822" spans="1:2" ht="15">
      <c r="A1822" s="76" t="s">
        <v>3007</v>
      </c>
      <c r="B1822" s="75" t="s">
        <v>7837</v>
      </c>
    </row>
    <row r="1823" spans="1:2" ht="15">
      <c r="A1823" s="76" t="s">
        <v>3008</v>
      </c>
      <c r="B1823" s="75" t="s">
        <v>7837</v>
      </c>
    </row>
    <row r="1824" spans="1:2" ht="15">
      <c r="A1824" s="76" t="s">
        <v>3009</v>
      </c>
      <c r="B1824" s="75" t="s">
        <v>7837</v>
      </c>
    </row>
    <row r="1825" spans="1:2" ht="15">
      <c r="A1825" s="76" t="s">
        <v>1407</v>
      </c>
      <c r="B1825" s="75" t="s">
        <v>7837</v>
      </c>
    </row>
    <row r="1826" spans="1:2" ht="15">
      <c r="A1826" s="76" t="s">
        <v>3010</v>
      </c>
      <c r="B1826" s="75" t="s">
        <v>7837</v>
      </c>
    </row>
    <row r="1827" spans="1:2" ht="15">
      <c r="A1827" s="76" t="s">
        <v>3011</v>
      </c>
      <c r="B1827" s="75" t="s">
        <v>7837</v>
      </c>
    </row>
    <row r="1828" spans="1:2" ht="15">
      <c r="A1828" s="76" t="s">
        <v>1523</v>
      </c>
      <c r="B1828" s="75" t="s">
        <v>7837</v>
      </c>
    </row>
    <row r="1829" spans="1:2" ht="15">
      <c r="A1829" s="76" t="s">
        <v>809</v>
      </c>
      <c r="B1829" s="75" t="s">
        <v>7837</v>
      </c>
    </row>
    <row r="1830" spans="1:2" ht="15">
      <c r="A1830" s="76" t="s">
        <v>3012</v>
      </c>
      <c r="B1830" s="75" t="s">
        <v>7837</v>
      </c>
    </row>
    <row r="1831" spans="1:2" ht="15">
      <c r="A1831" s="76" t="s">
        <v>3013</v>
      </c>
      <c r="B1831" s="75" t="s">
        <v>7837</v>
      </c>
    </row>
    <row r="1832" spans="1:2" ht="15">
      <c r="A1832" s="76" t="s">
        <v>3014</v>
      </c>
      <c r="B1832" s="75" t="s">
        <v>7837</v>
      </c>
    </row>
    <row r="1833" spans="1:2" ht="15">
      <c r="A1833" s="76" t="s">
        <v>3015</v>
      </c>
      <c r="B1833" s="75" t="s">
        <v>7837</v>
      </c>
    </row>
    <row r="1834" spans="1:2" ht="15">
      <c r="A1834" s="76" t="s">
        <v>3016</v>
      </c>
      <c r="B1834" s="75" t="s">
        <v>7837</v>
      </c>
    </row>
    <row r="1835" spans="1:2" ht="15">
      <c r="A1835" s="76" t="s">
        <v>627</v>
      </c>
      <c r="B1835" s="75" t="s">
        <v>7837</v>
      </c>
    </row>
    <row r="1836" spans="1:2" ht="15">
      <c r="A1836" s="76" t="s">
        <v>3017</v>
      </c>
      <c r="B1836" s="75" t="s">
        <v>7837</v>
      </c>
    </row>
    <row r="1837" spans="1:2" ht="15">
      <c r="A1837" s="76" t="s">
        <v>3018</v>
      </c>
      <c r="B1837" s="75" t="s">
        <v>7837</v>
      </c>
    </row>
    <row r="1838" spans="1:2" ht="15">
      <c r="A1838" s="76" t="s">
        <v>1524</v>
      </c>
      <c r="B1838" s="75" t="s">
        <v>7837</v>
      </c>
    </row>
    <row r="1839" spans="1:2" ht="15">
      <c r="A1839" s="76" t="s">
        <v>3019</v>
      </c>
      <c r="B1839" s="75" t="s">
        <v>7837</v>
      </c>
    </row>
    <row r="1840" spans="1:2" ht="15">
      <c r="A1840" s="76" t="s">
        <v>3020</v>
      </c>
      <c r="B1840" s="75" t="s">
        <v>7837</v>
      </c>
    </row>
    <row r="1841" spans="1:2" ht="15">
      <c r="A1841" s="76" t="s">
        <v>3021</v>
      </c>
      <c r="B1841" s="75" t="s">
        <v>7837</v>
      </c>
    </row>
    <row r="1842" spans="1:2" ht="15">
      <c r="A1842" s="76" t="s">
        <v>3022</v>
      </c>
      <c r="B1842" s="75" t="s">
        <v>7837</v>
      </c>
    </row>
    <row r="1843" spans="1:2" ht="15">
      <c r="A1843" s="76" t="s">
        <v>3023</v>
      </c>
      <c r="B1843" s="75" t="s">
        <v>7837</v>
      </c>
    </row>
    <row r="1844" spans="1:2" ht="15">
      <c r="A1844" s="76" t="s">
        <v>3024</v>
      </c>
      <c r="B1844" s="75" t="s">
        <v>7837</v>
      </c>
    </row>
    <row r="1845" spans="1:2" ht="15">
      <c r="A1845" s="76" t="s">
        <v>3025</v>
      </c>
      <c r="B1845" s="75" t="s">
        <v>7837</v>
      </c>
    </row>
    <row r="1846" spans="1:2" ht="15">
      <c r="A1846" s="76" t="s">
        <v>3026</v>
      </c>
      <c r="B1846" s="75" t="s">
        <v>7837</v>
      </c>
    </row>
    <row r="1847" spans="1:2" ht="15">
      <c r="A1847" s="76" t="s">
        <v>3027</v>
      </c>
      <c r="B1847" s="75" t="s">
        <v>7837</v>
      </c>
    </row>
    <row r="1848" spans="1:2" ht="15">
      <c r="A1848" s="76" t="s">
        <v>531</v>
      </c>
      <c r="B1848" s="75" t="s">
        <v>7837</v>
      </c>
    </row>
    <row r="1849" spans="1:2" ht="15">
      <c r="A1849" s="76" t="s">
        <v>539</v>
      </c>
      <c r="B1849" s="75" t="s">
        <v>7837</v>
      </c>
    </row>
    <row r="1850" spans="1:2" ht="15">
      <c r="A1850" s="76" t="s">
        <v>3028</v>
      </c>
      <c r="B1850" s="75" t="s">
        <v>7837</v>
      </c>
    </row>
    <row r="1851" spans="1:2" ht="15">
      <c r="A1851" s="76" t="s">
        <v>513</v>
      </c>
      <c r="B1851" s="75" t="s">
        <v>7837</v>
      </c>
    </row>
    <row r="1852" spans="1:2" ht="15">
      <c r="A1852" s="76" t="s">
        <v>574</v>
      </c>
      <c r="B1852" s="75" t="s">
        <v>7837</v>
      </c>
    </row>
    <row r="1853" spans="1:2" ht="15">
      <c r="A1853" s="76" t="s">
        <v>3029</v>
      </c>
      <c r="B1853" s="75" t="s">
        <v>7837</v>
      </c>
    </row>
    <row r="1854" spans="1:2" ht="15">
      <c r="A1854" s="76" t="s">
        <v>446</v>
      </c>
      <c r="B1854" s="75" t="s">
        <v>7837</v>
      </c>
    </row>
    <row r="1855" spans="1:2" ht="15">
      <c r="A1855" s="76" t="s">
        <v>3030</v>
      </c>
      <c r="B1855" s="75" t="s">
        <v>7837</v>
      </c>
    </row>
    <row r="1856" spans="1:2" ht="15">
      <c r="A1856" s="76" t="s">
        <v>1251</v>
      </c>
      <c r="B1856" s="75" t="s">
        <v>7837</v>
      </c>
    </row>
    <row r="1857" spans="1:2" ht="15">
      <c r="A1857" s="76" t="s">
        <v>3031</v>
      </c>
      <c r="B1857" s="75" t="s">
        <v>7837</v>
      </c>
    </row>
    <row r="1858" spans="1:2" ht="15">
      <c r="A1858" s="76" t="s">
        <v>3032</v>
      </c>
      <c r="B1858" s="75" t="s">
        <v>7837</v>
      </c>
    </row>
    <row r="1859" spans="1:2" ht="15">
      <c r="A1859" s="76" t="s">
        <v>3033</v>
      </c>
      <c r="B1859" s="75" t="s">
        <v>7837</v>
      </c>
    </row>
    <row r="1860" spans="1:2" ht="15">
      <c r="A1860" s="76" t="s">
        <v>1304</v>
      </c>
      <c r="B1860" s="75" t="s">
        <v>7837</v>
      </c>
    </row>
    <row r="1861" spans="1:2" ht="15">
      <c r="A1861" s="76" t="s">
        <v>3034</v>
      </c>
      <c r="B1861" s="75" t="s">
        <v>7837</v>
      </c>
    </row>
    <row r="1862" spans="1:2" ht="15">
      <c r="A1862" s="76" t="s">
        <v>3035</v>
      </c>
      <c r="B1862" s="75" t="s">
        <v>7837</v>
      </c>
    </row>
    <row r="1863" spans="1:2" ht="15">
      <c r="A1863" s="76" t="s">
        <v>3036</v>
      </c>
      <c r="B1863" s="75" t="s">
        <v>7837</v>
      </c>
    </row>
    <row r="1864" spans="1:2" ht="15">
      <c r="A1864" s="76" t="s">
        <v>667</v>
      </c>
      <c r="B1864" s="75" t="s">
        <v>7837</v>
      </c>
    </row>
    <row r="1865" spans="1:2" ht="15">
      <c r="A1865" s="76" t="s">
        <v>3037</v>
      </c>
      <c r="B1865" s="75" t="s">
        <v>7837</v>
      </c>
    </row>
    <row r="1866" spans="1:2" ht="15">
      <c r="A1866" s="76" t="s">
        <v>3038</v>
      </c>
      <c r="B1866" s="75" t="s">
        <v>7837</v>
      </c>
    </row>
    <row r="1867" spans="1:2" ht="15">
      <c r="A1867" s="76" t="s">
        <v>3039</v>
      </c>
      <c r="B1867" s="75" t="s">
        <v>7837</v>
      </c>
    </row>
    <row r="1868" spans="1:2" ht="15">
      <c r="A1868" s="76" t="s">
        <v>3040</v>
      </c>
      <c r="B1868" s="75" t="s">
        <v>7837</v>
      </c>
    </row>
    <row r="1869" spans="1:2" ht="15">
      <c r="A1869" s="76" t="s">
        <v>3041</v>
      </c>
      <c r="B1869" s="75" t="s">
        <v>7837</v>
      </c>
    </row>
    <row r="1870" spans="1:2" ht="15">
      <c r="A1870" s="76" t="s">
        <v>3042</v>
      </c>
      <c r="B1870" s="75" t="s">
        <v>7837</v>
      </c>
    </row>
    <row r="1871" spans="1:2" ht="15">
      <c r="A1871" s="76" t="s">
        <v>637</v>
      </c>
      <c r="B1871" s="75" t="s">
        <v>7837</v>
      </c>
    </row>
    <row r="1872" spans="1:2" ht="15">
      <c r="A1872" s="76" t="s">
        <v>1171</v>
      </c>
      <c r="B1872" s="75" t="s">
        <v>7837</v>
      </c>
    </row>
    <row r="1873" spans="1:2" ht="15">
      <c r="A1873" s="76" t="s">
        <v>711</v>
      </c>
      <c r="B1873" s="75" t="s">
        <v>7837</v>
      </c>
    </row>
    <row r="1874" spans="1:2" ht="15">
      <c r="A1874" s="76" t="s">
        <v>3043</v>
      </c>
      <c r="B1874" s="75" t="s">
        <v>7837</v>
      </c>
    </row>
    <row r="1875" spans="1:2" ht="15">
      <c r="A1875" s="76" t="s">
        <v>611</v>
      </c>
      <c r="B1875" s="75" t="s">
        <v>7837</v>
      </c>
    </row>
    <row r="1876" spans="1:2" ht="15">
      <c r="A1876" s="76" t="s">
        <v>3044</v>
      </c>
      <c r="B1876" s="75" t="s">
        <v>7837</v>
      </c>
    </row>
    <row r="1877" spans="1:2" ht="15">
      <c r="A1877" s="76" t="s">
        <v>787</v>
      </c>
      <c r="B1877" s="75" t="s">
        <v>7837</v>
      </c>
    </row>
    <row r="1878" spans="1:2" ht="15">
      <c r="A1878" s="76" t="s">
        <v>3045</v>
      </c>
      <c r="B1878" s="75" t="s">
        <v>7837</v>
      </c>
    </row>
    <row r="1879" spans="1:2" ht="15">
      <c r="A1879" s="76" t="s">
        <v>3046</v>
      </c>
      <c r="B1879" s="75" t="s">
        <v>7837</v>
      </c>
    </row>
    <row r="1880" spans="1:2" ht="15">
      <c r="A1880" s="76" t="s">
        <v>3047</v>
      </c>
      <c r="B1880" s="75" t="s">
        <v>7837</v>
      </c>
    </row>
    <row r="1881" spans="1:2" ht="15">
      <c r="A1881" s="76" t="s">
        <v>1429</v>
      </c>
      <c r="B1881" s="75" t="s">
        <v>7837</v>
      </c>
    </row>
    <row r="1882" spans="1:2" ht="15">
      <c r="A1882" s="76" t="s">
        <v>3048</v>
      </c>
      <c r="B1882" s="75" t="s">
        <v>7837</v>
      </c>
    </row>
    <row r="1883" spans="1:2" ht="15">
      <c r="A1883" s="76" t="s">
        <v>3049</v>
      </c>
      <c r="B1883" s="75" t="s">
        <v>7837</v>
      </c>
    </row>
    <row r="1884" spans="1:2" ht="15">
      <c r="A1884" s="76" t="s">
        <v>3050</v>
      </c>
      <c r="B1884" s="75" t="s">
        <v>7837</v>
      </c>
    </row>
    <row r="1885" spans="1:2" ht="15">
      <c r="A1885" s="76" t="s">
        <v>3051</v>
      </c>
      <c r="B1885" s="75" t="s">
        <v>7837</v>
      </c>
    </row>
    <row r="1886" spans="1:2" ht="15">
      <c r="A1886" s="76" t="s">
        <v>3052</v>
      </c>
      <c r="B1886" s="75" t="s">
        <v>7837</v>
      </c>
    </row>
    <row r="1887" spans="1:2" ht="15">
      <c r="A1887" s="76" t="s">
        <v>3053</v>
      </c>
      <c r="B1887" s="75" t="s">
        <v>7837</v>
      </c>
    </row>
    <row r="1888" spans="1:2" ht="15">
      <c r="A1888" s="76" t="s">
        <v>670</v>
      </c>
      <c r="B1888" s="75" t="s">
        <v>7837</v>
      </c>
    </row>
    <row r="1889" spans="1:2" ht="15">
      <c r="A1889" s="76" t="s">
        <v>3054</v>
      </c>
      <c r="B1889" s="75" t="s">
        <v>7837</v>
      </c>
    </row>
    <row r="1890" spans="1:2" ht="15">
      <c r="A1890" s="76" t="s">
        <v>3055</v>
      </c>
      <c r="B1890" s="75" t="s">
        <v>7837</v>
      </c>
    </row>
    <row r="1891" spans="1:2" ht="15">
      <c r="A1891" s="76" t="s">
        <v>3056</v>
      </c>
      <c r="B1891" s="75" t="s">
        <v>7837</v>
      </c>
    </row>
    <row r="1892" spans="1:2" ht="15">
      <c r="A1892" s="76" t="s">
        <v>3057</v>
      </c>
      <c r="B1892" s="75" t="s">
        <v>7837</v>
      </c>
    </row>
    <row r="1893" spans="1:2" ht="15">
      <c r="A1893" s="76" t="s">
        <v>3058</v>
      </c>
      <c r="B1893" s="75" t="s">
        <v>7837</v>
      </c>
    </row>
    <row r="1894" spans="1:2" ht="15">
      <c r="A1894" s="76" t="s">
        <v>3059</v>
      </c>
      <c r="B1894" s="75" t="s">
        <v>7837</v>
      </c>
    </row>
    <row r="1895" spans="1:2" ht="15">
      <c r="A1895" s="76" t="s">
        <v>3060</v>
      </c>
      <c r="B1895" s="75" t="s">
        <v>7837</v>
      </c>
    </row>
    <row r="1896" spans="1:2" ht="15">
      <c r="A1896" s="76" t="s">
        <v>601</v>
      </c>
      <c r="B1896" s="75" t="s">
        <v>7837</v>
      </c>
    </row>
    <row r="1897" spans="1:2" ht="15">
      <c r="A1897" s="76" t="s">
        <v>3061</v>
      </c>
      <c r="B1897" s="75" t="s">
        <v>7837</v>
      </c>
    </row>
    <row r="1898" spans="1:2" ht="15">
      <c r="A1898" s="76" t="s">
        <v>3062</v>
      </c>
      <c r="B1898" s="75" t="s">
        <v>7837</v>
      </c>
    </row>
    <row r="1899" spans="1:2" ht="15">
      <c r="A1899" s="76" t="s">
        <v>3063</v>
      </c>
      <c r="B1899" s="75" t="s">
        <v>7837</v>
      </c>
    </row>
    <row r="1900" spans="1:2" ht="15">
      <c r="A1900" s="76" t="s">
        <v>864</v>
      </c>
      <c r="B1900" s="75" t="s">
        <v>7837</v>
      </c>
    </row>
    <row r="1901" spans="1:2" ht="15">
      <c r="A1901" s="76" t="s">
        <v>3064</v>
      </c>
      <c r="B1901" s="75" t="s">
        <v>7837</v>
      </c>
    </row>
    <row r="1902" spans="1:2" ht="15">
      <c r="A1902" s="76" t="s">
        <v>1305</v>
      </c>
      <c r="B1902" s="75" t="s">
        <v>7837</v>
      </c>
    </row>
    <row r="1903" spans="1:2" ht="15">
      <c r="A1903" s="76" t="s">
        <v>801</v>
      </c>
      <c r="B1903" s="75" t="s">
        <v>7837</v>
      </c>
    </row>
    <row r="1904" spans="1:2" ht="15">
      <c r="A1904" s="76" t="s">
        <v>3065</v>
      </c>
      <c r="B1904" s="75" t="s">
        <v>7837</v>
      </c>
    </row>
    <row r="1905" spans="1:2" ht="15">
      <c r="A1905" s="76" t="s">
        <v>1247</v>
      </c>
      <c r="B1905" s="75" t="s">
        <v>7837</v>
      </c>
    </row>
    <row r="1906" spans="1:2" ht="15">
      <c r="A1906" s="76" t="s">
        <v>599</v>
      </c>
      <c r="B1906" s="75" t="s">
        <v>7837</v>
      </c>
    </row>
    <row r="1907" spans="1:2" ht="15">
      <c r="A1907" s="76" t="s">
        <v>1099</v>
      </c>
      <c r="B1907" s="75" t="s">
        <v>7837</v>
      </c>
    </row>
    <row r="1908" spans="1:2" ht="15">
      <c r="A1908" s="76" t="s">
        <v>1185</v>
      </c>
      <c r="B1908" s="75" t="s">
        <v>7837</v>
      </c>
    </row>
    <row r="1909" spans="1:2" ht="15">
      <c r="A1909" s="76" t="s">
        <v>1037</v>
      </c>
      <c r="B1909" s="75" t="s">
        <v>7837</v>
      </c>
    </row>
    <row r="1910" spans="1:2" ht="15">
      <c r="A1910" s="76" t="s">
        <v>3066</v>
      </c>
      <c r="B1910" s="75" t="s">
        <v>7837</v>
      </c>
    </row>
    <row r="1911" spans="1:2" ht="15">
      <c r="A1911" s="76" t="s">
        <v>3067</v>
      </c>
      <c r="B1911" s="75" t="s">
        <v>7837</v>
      </c>
    </row>
    <row r="1912" spans="1:2" ht="15">
      <c r="A1912" s="76" t="s">
        <v>528</v>
      </c>
      <c r="B1912" s="75" t="s">
        <v>7837</v>
      </c>
    </row>
    <row r="1913" spans="1:2" ht="15">
      <c r="A1913" s="76" t="s">
        <v>761</v>
      </c>
      <c r="B1913" s="75" t="s">
        <v>7837</v>
      </c>
    </row>
    <row r="1914" spans="1:2" ht="15">
      <c r="A1914" s="76" t="s">
        <v>1245</v>
      </c>
      <c r="B1914" s="75" t="s">
        <v>7837</v>
      </c>
    </row>
    <row r="1915" spans="1:2" ht="15">
      <c r="A1915" s="76" t="s">
        <v>928</v>
      </c>
      <c r="B1915" s="75" t="s">
        <v>7837</v>
      </c>
    </row>
    <row r="1916" spans="1:2" ht="15">
      <c r="A1916" s="76" t="s">
        <v>3068</v>
      </c>
      <c r="B1916" s="75" t="s">
        <v>7837</v>
      </c>
    </row>
    <row r="1917" spans="1:2" ht="15">
      <c r="A1917" s="76" t="s">
        <v>723</v>
      </c>
      <c r="B1917" s="75" t="s">
        <v>7837</v>
      </c>
    </row>
    <row r="1918" spans="1:2" ht="15">
      <c r="A1918" s="76" t="s">
        <v>709</v>
      </c>
      <c r="B1918" s="75" t="s">
        <v>7837</v>
      </c>
    </row>
    <row r="1919" spans="1:2" ht="15">
      <c r="A1919" s="76" t="s">
        <v>3069</v>
      </c>
      <c r="B1919" s="75" t="s">
        <v>7837</v>
      </c>
    </row>
    <row r="1920" spans="1:2" ht="15">
      <c r="A1920" s="76" t="s">
        <v>484</v>
      </c>
      <c r="B1920" s="75" t="s">
        <v>7837</v>
      </c>
    </row>
    <row r="1921" spans="1:2" ht="15">
      <c r="A1921" s="76" t="s">
        <v>606</v>
      </c>
      <c r="B1921" s="75" t="s">
        <v>7837</v>
      </c>
    </row>
    <row r="1922" spans="1:2" ht="15">
      <c r="A1922" s="76" t="s">
        <v>3070</v>
      </c>
      <c r="B1922" s="75" t="s">
        <v>7837</v>
      </c>
    </row>
    <row r="1923" spans="1:2" ht="15">
      <c r="A1923" s="76" t="s">
        <v>3071</v>
      </c>
      <c r="B1923" s="75" t="s">
        <v>7837</v>
      </c>
    </row>
    <row r="1924" spans="1:2" ht="15">
      <c r="A1924" s="76" t="s">
        <v>943</v>
      </c>
      <c r="B1924" s="75" t="s">
        <v>7837</v>
      </c>
    </row>
    <row r="1925" spans="1:2" ht="15">
      <c r="A1925" s="76" t="s">
        <v>3072</v>
      </c>
      <c r="B1925" s="75" t="s">
        <v>7837</v>
      </c>
    </row>
    <row r="1926" spans="1:2" ht="15">
      <c r="A1926" s="76" t="s">
        <v>973</v>
      </c>
      <c r="B1926" s="75" t="s">
        <v>7837</v>
      </c>
    </row>
    <row r="1927" spans="1:2" ht="15">
      <c r="A1927" s="76" t="s">
        <v>3073</v>
      </c>
      <c r="B1927" s="75" t="s">
        <v>7837</v>
      </c>
    </row>
    <row r="1928" spans="1:2" ht="15">
      <c r="A1928" s="76" t="s">
        <v>3074</v>
      </c>
      <c r="B1928" s="75" t="s">
        <v>7837</v>
      </c>
    </row>
    <row r="1929" spans="1:2" ht="15">
      <c r="A1929" s="76" t="s">
        <v>3075</v>
      </c>
      <c r="B1929" s="75" t="s">
        <v>7837</v>
      </c>
    </row>
    <row r="1930" spans="1:2" ht="15">
      <c r="A1930" s="76" t="s">
        <v>994</v>
      </c>
      <c r="B1930" s="75" t="s">
        <v>7837</v>
      </c>
    </row>
    <row r="1931" spans="1:2" ht="15">
      <c r="A1931" s="76" t="s">
        <v>3076</v>
      </c>
      <c r="B1931" s="75" t="s">
        <v>7837</v>
      </c>
    </row>
    <row r="1932" spans="1:2" ht="15">
      <c r="A1932" s="76" t="s">
        <v>3077</v>
      </c>
      <c r="B1932" s="75" t="s">
        <v>7837</v>
      </c>
    </row>
    <row r="1933" spans="1:2" ht="15">
      <c r="A1933" s="76" t="s">
        <v>3078</v>
      </c>
      <c r="B1933" s="75" t="s">
        <v>7837</v>
      </c>
    </row>
    <row r="1934" spans="1:2" ht="15">
      <c r="A1934" s="76" t="s">
        <v>657</v>
      </c>
      <c r="B1934" s="75" t="s">
        <v>7837</v>
      </c>
    </row>
    <row r="1935" spans="1:2" ht="15">
      <c r="A1935" s="76" t="s">
        <v>882</v>
      </c>
      <c r="B1935" s="75" t="s">
        <v>7837</v>
      </c>
    </row>
    <row r="1936" spans="1:2" ht="15">
      <c r="A1936" s="76" t="s">
        <v>3079</v>
      </c>
      <c r="B1936" s="75" t="s">
        <v>7837</v>
      </c>
    </row>
    <row r="1937" spans="1:2" ht="15">
      <c r="A1937" s="76" t="s">
        <v>1182</v>
      </c>
      <c r="B1937" s="75" t="s">
        <v>7837</v>
      </c>
    </row>
    <row r="1938" spans="1:2" ht="15">
      <c r="A1938" s="76" t="s">
        <v>3080</v>
      </c>
      <c r="B1938" s="75" t="s">
        <v>7837</v>
      </c>
    </row>
    <row r="1939" spans="1:2" ht="15">
      <c r="A1939" s="76" t="s">
        <v>3081</v>
      </c>
      <c r="B1939" s="75" t="s">
        <v>7837</v>
      </c>
    </row>
    <row r="1940" spans="1:2" ht="15">
      <c r="A1940" s="76" t="s">
        <v>3082</v>
      </c>
      <c r="B1940" s="75" t="s">
        <v>7837</v>
      </c>
    </row>
    <row r="1941" spans="1:2" ht="15">
      <c r="A1941" s="76" t="s">
        <v>1529</v>
      </c>
      <c r="B1941" s="75" t="s">
        <v>7837</v>
      </c>
    </row>
    <row r="1942" spans="1:2" ht="15">
      <c r="A1942" s="76" t="s">
        <v>1343</v>
      </c>
      <c r="B1942" s="75" t="s">
        <v>7837</v>
      </c>
    </row>
    <row r="1943" spans="1:2" ht="15">
      <c r="A1943" s="76" t="s">
        <v>3083</v>
      </c>
      <c r="B1943" s="75" t="s">
        <v>7837</v>
      </c>
    </row>
    <row r="1944" spans="1:2" ht="15">
      <c r="A1944" s="76" t="s">
        <v>1479</v>
      </c>
      <c r="B1944" s="75" t="s">
        <v>7837</v>
      </c>
    </row>
    <row r="1945" spans="1:2" ht="15">
      <c r="A1945" s="76" t="s">
        <v>3084</v>
      </c>
      <c r="B1945" s="75" t="s">
        <v>7837</v>
      </c>
    </row>
    <row r="1946" spans="1:2" ht="15">
      <c r="A1946" s="76" t="s">
        <v>3085</v>
      </c>
      <c r="B1946" s="75" t="s">
        <v>7837</v>
      </c>
    </row>
    <row r="1947" spans="1:2" ht="15">
      <c r="A1947" s="76" t="s">
        <v>3086</v>
      </c>
      <c r="B1947" s="75" t="s">
        <v>7837</v>
      </c>
    </row>
    <row r="1948" spans="1:2" ht="15">
      <c r="A1948" s="76" t="s">
        <v>3087</v>
      </c>
      <c r="B1948" s="75" t="s">
        <v>7837</v>
      </c>
    </row>
    <row r="1949" spans="1:2" ht="15">
      <c r="A1949" s="76" t="s">
        <v>3088</v>
      </c>
      <c r="B1949" s="75" t="s">
        <v>7837</v>
      </c>
    </row>
    <row r="1950" spans="1:2" ht="15">
      <c r="A1950" s="76" t="s">
        <v>3089</v>
      </c>
      <c r="B1950" s="75" t="s">
        <v>7837</v>
      </c>
    </row>
    <row r="1951" spans="1:2" ht="15">
      <c r="A1951" s="76" t="s">
        <v>3090</v>
      </c>
      <c r="B1951" s="75" t="s">
        <v>7837</v>
      </c>
    </row>
    <row r="1952" spans="1:2" ht="15">
      <c r="A1952" s="76" t="s">
        <v>3091</v>
      </c>
      <c r="B1952" s="75" t="s">
        <v>7837</v>
      </c>
    </row>
    <row r="1953" spans="1:2" ht="15">
      <c r="A1953" s="76" t="s">
        <v>3092</v>
      </c>
      <c r="B1953" s="75" t="s">
        <v>7837</v>
      </c>
    </row>
    <row r="1954" spans="1:2" ht="15">
      <c r="A1954" s="76" t="s">
        <v>432</v>
      </c>
      <c r="B1954" s="75" t="s">
        <v>7837</v>
      </c>
    </row>
    <row r="1955" spans="1:2" ht="15">
      <c r="A1955" s="76" t="s">
        <v>3093</v>
      </c>
      <c r="B1955" s="75" t="s">
        <v>7837</v>
      </c>
    </row>
    <row r="1956" spans="1:2" ht="15">
      <c r="A1956" s="76" t="s">
        <v>3094</v>
      </c>
      <c r="B1956" s="75" t="s">
        <v>7837</v>
      </c>
    </row>
    <row r="1957" spans="1:2" ht="15">
      <c r="A1957" s="76" t="s">
        <v>1470</v>
      </c>
      <c r="B1957" s="75" t="s">
        <v>7837</v>
      </c>
    </row>
    <row r="1958" spans="1:2" ht="15">
      <c r="A1958" s="76" t="s">
        <v>3095</v>
      </c>
      <c r="B1958" s="75" t="s">
        <v>7837</v>
      </c>
    </row>
    <row r="1959" spans="1:2" ht="15">
      <c r="A1959" s="76" t="s">
        <v>830</v>
      </c>
      <c r="B1959" s="75" t="s">
        <v>7837</v>
      </c>
    </row>
    <row r="1960" spans="1:2" ht="15">
      <c r="A1960" s="76" t="s">
        <v>3096</v>
      </c>
      <c r="B1960" s="75" t="s">
        <v>7837</v>
      </c>
    </row>
    <row r="1961" spans="1:2" ht="15">
      <c r="A1961" s="76" t="s">
        <v>3097</v>
      </c>
      <c r="B1961" s="75" t="s">
        <v>7837</v>
      </c>
    </row>
    <row r="1962" spans="1:2" ht="15">
      <c r="A1962" s="76" t="s">
        <v>3098</v>
      </c>
      <c r="B1962" s="75" t="s">
        <v>7837</v>
      </c>
    </row>
    <row r="1963" spans="1:2" ht="15">
      <c r="A1963" s="76" t="s">
        <v>3099</v>
      </c>
      <c r="B1963" s="75" t="s">
        <v>7837</v>
      </c>
    </row>
    <row r="1964" spans="1:2" ht="15">
      <c r="A1964" s="76" t="s">
        <v>3100</v>
      </c>
      <c r="B1964" s="75" t="s">
        <v>7837</v>
      </c>
    </row>
    <row r="1965" spans="1:2" ht="15">
      <c r="A1965" s="76" t="s">
        <v>3101</v>
      </c>
      <c r="B1965" s="75" t="s">
        <v>7837</v>
      </c>
    </row>
    <row r="1966" spans="1:2" ht="15">
      <c r="A1966" s="76" t="s">
        <v>3102</v>
      </c>
      <c r="B1966" s="75" t="s">
        <v>7837</v>
      </c>
    </row>
    <row r="1967" spans="1:2" ht="15">
      <c r="A1967" s="76" t="s">
        <v>682</v>
      </c>
      <c r="B1967" s="75" t="s">
        <v>7837</v>
      </c>
    </row>
    <row r="1968" spans="1:2" ht="15">
      <c r="A1968" s="76" t="s">
        <v>498</v>
      </c>
      <c r="B1968" s="75" t="s">
        <v>7837</v>
      </c>
    </row>
    <row r="1969" spans="1:2" ht="15">
      <c r="A1969" s="76" t="s">
        <v>523</v>
      </c>
      <c r="B1969" s="75" t="s">
        <v>7837</v>
      </c>
    </row>
    <row r="1970" spans="1:2" ht="15">
      <c r="A1970" s="76" t="s">
        <v>764</v>
      </c>
      <c r="B1970" s="75" t="s">
        <v>7837</v>
      </c>
    </row>
    <row r="1971" spans="1:2" ht="15">
      <c r="A1971" s="76" t="s">
        <v>3103</v>
      </c>
      <c r="B1971" s="75" t="s">
        <v>7837</v>
      </c>
    </row>
    <row r="1972" spans="1:2" ht="15">
      <c r="A1972" s="76" t="s">
        <v>3104</v>
      </c>
      <c r="B1972" s="75" t="s">
        <v>7837</v>
      </c>
    </row>
    <row r="1973" spans="1:2" ht="15">
      <c r="A1973" s="76" t="s">
        <v>3105</v>
      </c>
      <c r="B1973" s="75" t="s">
        <v>7837</v>
      </c>
    </row>
    <row r="1974" spans="1:2" ht="15">
      <c r="A1974" s="76" t="s">
        <v>1462</v>
      </c>
      <c r="B1974" s="75" t="s">
        <v>7837</v>
      </c>
    </row>
    <row r="1975" spans="1:2" ht="15">
      <c r="A1975" s="76" t="s">
        <v>804</v>
      </c>
      <c r="B1975" s="75" t="s">
        <v>7837</v>
      </c>
    </row>
    <row r="1976" spans="1:2" ht="15">
      <c r="A1976" s="76" t="s">
        <v>3106</v>
      </c>
      <c r="B1976" s="75" t="s">
        <v>7837</v>
      </c>
    </row>
    <row r="1977" spans="1:2" ht="15">
      <c r="A1977" s="76" t="s">
        <v>3107</v>
      </c>
      <c r="B1977" s="75" t="s">
        <v>7837</v>
      </c>
    </row>
    <row r="1978" spans="1:2" ht="15">
      <c r="A1978" s="76" t="s">
        <v>3108</v>
      </c>
      <c r="B1978" s="75" t="s">
        <v>7837</v>
      </c>
    </row>
    <row r="1979" spans="1:2" ht="15">
      <c r="A1979" s="76" t="s">
        <v>3109</v>
      </c>
      <c r="B1979" s="75" t="s">
        <v>7837</v>
      </c>
    </row>
    <row r="1980" spans="1:2" ht="15">
      <c r="A1980" s="76" t="s">
        <v>3110</v>
      </c>
      <c r="B1980" s="75" t="s">
        <v>7837</v>
      </c>
    </row>
    <row r="1981" spans="1:2" ht="15">
      <c r="A1981" s="76" t="s">
        <v>3111</v>
      </c>
      <c r="B1981" s="75" t="s">
        <v>7837</v>
      </c>
    </row>
    <row r="1982" spans="1:2" ht="15">
      <c r="A1982" s="76" t="s">
        <v>814</v>
      </c>
      <c r="B1982" s="75" t="s">
        <v>7837</v>
      </c>
    </row>
    <row r="1983" spans="1:2" ht="15">
      <c r="A1983" s="76" t="s">
        <v>3112</v>
      </c>
      <c r="B1983" s="75" t="s">
        <v>7837</v>
      </c>
    </row>
    <row r="1984" spans="1:2" ht="15">
      <c r="A1984" s="76" t="s">
        <v>3113</v>
      </c>
      <c r="B1984" s="75" t="s">
        <v>7837</v>
      </c>
    </row>
    <row r="1985" spans="1:2" ht="15">
      <c r="A1985" s="76" t="s">
        <v>866</v>
      </c>
      <c r="B1985" s="75" t="s">
        <v>7837</v>
      </c>
    </row>
    <row r="1986" spans="1:2" ht="15">
      <c r="A1986" s="76" t="s">
        <v>3114</v>
      </c>
      <c r="B1986" s="75" t="s">
        <v>7837</v>
      </c>
    </row>
    <row r="1987" spans="1:2" ht="15">
      <c r="A1987" s="76" t="s">
        <v>3115</v>
      </c>
      <c r="B1987" s="75" t="s">
        <v>7837</v>
      </c>
    </row>
    <row r="1988" spans="1:2" ht="15">
      <c r="A1988" s="76" t="s">
        <v>3116</v>
      </c>
      <c r="B1988" s="75" t="s">
        <v>7837</v>
      </c>
    </row>
    <row r="1989" spans="1:2" ht="15">
      <c r="A1989" s="76" t="s">
        <v>766</v>
      </c>
      <c r="B1989" s="75" t="s">
        <v>7837</v>
      </c>
    </row>
    <row r="1990" spans="1:2" ht="15">
      <c r="A1990" s="76" t="s">
        <v>1471</v>
      </c>
      <c r="B1990" s="75" t="s">
        <v>7837</v>
      </c>
    </row>
    <row r="1991" spans="1:2" ht="15">
      <c r="A1991" s="76" t="s">
        <v>3117</v>
      </c>
      <c r="B1991" s="75" t="s">
        <v>7837</v>
      </c>
    </row>
    <row r="1992" spans="1:2" ht="15">
      <c r="A1992" s="76" t="s">
        <v>411</v>
      </c>
      <c r="B1992" s="75" t="s">
        <v>7837</v>
      </c>
    </row>
    <row r="1993" spans="1:2" ht="15">
      <c r="A1993" s="76" t="s">
        <v>3118</v>
      </c>
      <c r="B1993" s="75" t="s">
        <v>7837</v>
      </c>
    </row>
    <row r="1994" spans="1:2" ht="15">
      <c r="A1994" s="76" t="s">
        <v>3119</v>
      </c>
      <c r="B1994" s="75" t="s">
        <v>7837</v>
      </c>
    </row>
    <row r="1995" spans="1:2" ht="15">
      <c r="A1995" s="76" t="s">
        <v>3120</v>
      </c>
      <c r="B1995" s="75" t="s">
        <v>7837</v>
      </c>
    </row>
    <row r="1996" spans="1:2" ht="15">
      <c r="A1996" s="76" t="s">
        <v>3121</v>
      </c>
      <c r="B1996" s="75" t="s">
        <v>7837</v>
      </c>
    </row>
    <row r="1997" spans="1:2" ht="15">
      <c r="A1997" s="76" t="s">
        <v>1352</v>
      </c>
      <c r="B1997" s="75" t="s">
        <v>7837</v>
      </c>
    </row>
    <row r="1998" spans="1:2" ht="15">
      <c r="A1998" s="76" t="s">
        <v>3122</v>
      </c>
      <c r="B1998" s="75" t="s">
        <v>7837</v>
      </c>
    </row>
    <row r="1999" spans="1:2" ht="15">
      <c r="A1999" s="76" t="s">
        <v>3123</v>
      </c>
      <c r="B1999" s="75" t="s">
        <v>7837</v>
      </c>
    </row>
    <row r="2000" spans="1:2" ht="15">
      <c r="A2000" s="76" t="s">
        <v>3124</v>
      </c>
      <c r="B2000" s="75" t="s">
        <v>7837</v>
      </c>
    </row>
    <row r="2001" spans="1:2" ht="15">
      <c r="A2001" s="76" t="s">
        <v>3125</v>
      </c>
      <c r="B2001" s="75" t="s">
        <v>7837</v>
      </c>
    </row>
    <row r="2002" spans="1:2" ht="15">
      <c r="A2002" s="76" t="s">
        <v>3126</v>
      </c>
      <c r="B2002" s="75" t="s">
        <v>7837</v>
      </c>
    </row>
    <row r="2003" spans="1:2" ht="15">
      <c r="A2003" s="76" t="s">
        <v>3127</v>
      </c>
      <c r="B2003" s="75" t="s">
        <v>7837</v>
      </c>
    </row>
    <row r="2004" spans="1:2" ht="15">
      <c r="A2004" s="76" t="s">
        <v>3128</v>
      </c>
      <c r="B2004" s="75" t="s">
        <v>7837</v>
      </c>
    </row>
    <row r="2005" spans="1:2" ht="15">
      <c r="A2005" s="76" t="s">
        <v>963</v>
      </c>
      <c r="B2005" s="75" t="s">
        <v>7837</v>
      </c>
    </row>
    <row r="2006" spans="1:2" ht="15">
      <c r="A2006" s="76" t="s">
        <v>3129</v>
      </c>
      <c r="B2006" s="75" t="s">
        <v>7837</v>
      </c>
    </row>
    <row r="2007" spans="1:2" ht="15">
      <c r="A2007" s="76" t="s">
        <v>1400</v>
      </c>
      <c r="B2007" s="75" t="s">
        <v>7837</v>
      </c>
    </row>
    <row r="2008" spans="1:2" ht="15">
      <c r="A2008" s="76" t="s">
        <v>3130</v>
      </c>
      <c r="B2008" s="75" t="s">
        <v>7837</v>
      </c>
    </row>
    <row r="2009" spans="1:2" ht="15">
      <c r="A2009" s="76" t="s">
        <v>3131</v>
      </c>
      <c r="B2009" s="75" t="s">
        <v>7837</v>
      </c>
    </row>
    <row r="2010" spans="1:2" ht="15">
      <c r="A2010" s="76" t="s">
        <v>3132</v>
      </c>
      <c r="B2010" s="75" t="s">
        <v>7837</v>
      </c>
    </row>
    <row r="2011" spans="1:2" ht="15">
      <c r="A2011" s="76" t="s">
        <v>3133</v>
      </c>
      <c r="B2011" s="75" t="s">
        <v>7837</v>
      </c>
    </row>
    <row r="2012" spans="1:2" ht="15">
      <c r="A2012" s="76" t="s">
        <v>3134</v>
      </c>
      <c r="B2012" s="75" t="s">
        <v>7837</v>
      </c>
    </row>
    <row r="2013" spans="1:2" ht="15">
      <c r="A2013" s="76" t="s">
        <v>3135</v>
      </c>
      <c r="B2013" s="75" t="s">
        <v>7837</v>
      </c>
    </row>
    <row r="2014" spans="1:2" ht="15">
      <c r="A2014" s="76" t="s">
        <v>3136</v>
      </c>
      <c r="B2014" s="75" t="s">
        <v>7837</v>
      </c>
    </row>
    <row r="2015" spans="1:2" ht="15">
      <c r="A2015" s="76" t="s">
        <v>1309</v>
      </c>
      <c r="B2015" s="75" t="s">
        <v>7837</v>
      </c>
    </row>
    <row r="2016" spans="1:2" ht="15">
      <c r="A2016" s="76" t="s">
        <v>3137</v>
      </c>
      <c r="B2016" s="75" t="s">
        <v>7837</v>
      </c>
    </row>
    <row r="2017" spans="1:2" ht="15">
      <c r="A2017" s="76" t="s">
        <v>3138</v>
      </c>
      <c r="B2017" s="75" t="s">
        <v>7837</v>
      </c>
    </row>
    <row r="2018" spans="1:2" ht="15">
      <c r="A2018" s="76" t="s">
        <v>3139</v>
      </c>
      <c r="B2018" s="75" t="s">
        <v>7837</v>
      </c>
    </row>
    <row r="2019" spans="1:2" ht="15">
      <c r="A2019" s="76" t="s">
        <v>3140</v>
      </c>
      <c r="B2019" s="75" t="s">
        <v>7837</v>
      </c>
    </row>
    <row r="2020" spans="1:2" ht="15">
      <c r="A2020" s="76" t="s">
        <v>554</v>
      </c>
      <c r="B2020" s="75" t="s">
        <v>7837</v>
      </c>
    </row>
    <row r="2021" spans="1:2" ht="15">
      <c r="A2021" s="76" t="s">
        <v>3141</v>
      </c>
      <c r="B2021" s="75" t="s">
        <v>7837</v>
      </c>
    </row>
    <row r="2022" spans="1:2" ht="15">
      <c r="A2022" s="76" t="s">
        <v>800</v>
      </c>
      <c r="B2022" s="75" t="s">
        <v>7837</v>
      </c>
    </row>
    <row r="2023" spans="1:2" ht="15">
      <c r="A2023" s="76" t="s">
        <v>3142</v>
      </c>
      <c r="B2023" s="75" t="s">
        <v>7837</v>
      </c>
    </row>
    <row r="2024" spans="1:2" ht="15">
      <c r="A2024" s="76" t="s">
        <v>3143</v>
      </c>
      <c r="B2024" s="75" t="s">
        <v>7837</v>
      </c>
    </row>
    <row r="2025" spans="1:2" ht="15">
      <c r="A2025" s="76" t="s">
        <v>3144</v>
      </c>
      <c r="B2025" s="75" t="s">
        <v>7837</v>
      </c>
    </row>
    <row r="2026" spans="1:2" ht="15">
      <c r="A2026" s="76" t="s">
        <v>3145</v>
      </c>
      <c r="B2026" s="75" t="s">
        <v>7837</v>
      </c>
    </row>
    <row r="2027" spans="1:2" ht="15">
      <c r="A2027" s="76" t="s">
        <v>747</v>
      </c>
      <c r="B2027" s="75" t="s">
        <v>7837</v>
      </c>
    </row>
    <row r="2028" spans="1:2" ht="15">
      <c r="A2028" s="76" t="s">
        <v>3146</v>
      </c>
      <c r="B2028" s="75" t="s">
        <v>7837</v>
      </c>
    </row>
    <row r="2029" spans="1:2" ht="15">
      <c r="A2029" s="76" t="s">
        <v>3147</v>
      </c>
      <c r="B2029" s="75" t="s">
        <v>7837</v>
      </c>
    </row>
    <row r="2030" spans="1:2" ht="15">
      <c r="A2030" s="76" t="s">
        <v>3148</v>
      </c>
      <c r="B2030" s="75" t="s">
        <v>7837</v>
      </c>
    </row>
    <row r="2031" spans="1:2" ht="15">
      <c r="A2031" s="76" t="s">
        <v>3149</v>
      </c>
      <c r="B2031" s="75" t="s">
        <v>7837</v>
      </c>
    </row>
    <row r="2032" spans="1:2" ht="15">
      <c r="A2032" s="76" t="s">
        <v>3150</v>
      </c>
      <c r="B2032" s="75" t="s">
        <v>7837</v>
      </c>
    </row>
    <row r="2033" spans="1:2" ht="15">
      <c r="A2033" s="76" t="s">
        <v>881</v>
      </c>
      <c r="B2033" s="75" t="s">
        <v>7837</v>
      </c>
    </row>
    <row r="2034" spans="1:2" ht="15">
      <c r="A2034" s="76" t="s">
        <v>1384</v>
      </c>
      <c r="B2034" s="75" t="s">
        <v>7837</v>
      </c>
    </row>
    <row r="2035" spans="1:2" ht="15">
      <c r="A2035" s="76" t="s">
        <v>1238</v>
      </c>
      <c r="B2035" s="75" t="s">
        <v>7837</v>
      </c>
    </row>
    <row r="2036" spans="1:2" ht="15">
      <c r="A2036" s="76" t="s">
        <v>3151</v>
      </c>
      <c r="B2036" s="75" t="s">
        <v>7837</v>
      </c>
    </row>
    <row r="2037" spans="1:2" ht="15">
      <c r="A2037" s="76" t="s">
        <v>3152</v>
      </c>
      <c r="B2037" s="75" t="s">
        <v>7837</v>
      </c>
    </row>
    <row r="2038" spans="1:2" ht="15">
      <c r="A2038" s="76" t="s">
        <v>3153</v>
      </c>
      <c r="B2038" s="75" t="s">
        <v>7837</v>
      </c>
    </row>
    <row r="2039" spans="1:2" ht="15">
      <c r="A2039" s="76" t="s">
        <v>3154</v>
      </c>
      <c r="B2039" s="75" t="s">
        <v>7837</v>
      </c>
    </row>
    <row r="2040" spans="1:2" ht="15">
      <c r="A2040" s="76" t="s">
        <v>3155</v>
      </c>
      <c r="B2040" s="75" t="s">
        <v>7837</v>
      </c>
    </row>
    <row r="2041" spans="1:2" ht="15">
      <c r="A2041" s="76" t="s">
        <v>1173</v>
      </c>
      <c r="B2041" s="75" t="s">
        <v>7837</v>
      </c>
    </row>
    <row r="2042" spans="1:2" ht="15">
      <c r="A2042" s="76" t="s">
        <v>3156</v>
      </c>
      <c r="B2042" s="75" t="s">
        <v>7837</v>
      </c>
    </row>
    <row r="2043" spans="1:2" ht="15">
      <c r="A2043" s="76" t="s">
        <v>3157</v>
      </c>
      <c r="B2043" s="75" t="s">
        <v>7837</v>
      </c>
    </row>
    <row r="2044" spans="1:2" ht="15">
      <c r="A2044" s="76" t="s">
        <v>3158</v>
      </c>
      <c r="B2044" s="75" t="s">
        <v>7837</v>
      </c>
    </row>
    <row r="2045" spans="1:2" ht="15">
      <c r="A2045" s="76" t="s">
        <v>3159</v>
      </c>
      <c r="B2045" s="75" t="s">
        <v>7837</v>
      </c>
    </row>
    <row r="2046" spans="1:2" ht="15">
      <c r="A2046" s="76" t="s">
        <v>3160</v>
      </c>
      <c r="B2046" s="75" t="s">
        <v>7837</v>
      </c>
    </row>
    <row r="2047" spans="1:2" ht="15">
      <c r="A2047" s="76" t="s">
        <v>3161</v>
      </c>
      <c r="B2047" s="75" t="s">
        <v>7837</v>
      </c>
    </row>
    <row r="2048" spans="1:2" ht="15">
      <c r="A2048" s="76" t="s">
        <v>3162</v>
      </c>
      <c r="B2048" s="75" t="s">
        <v>7837</v>
      </c>
    </row>
    <row r="2049" spans="1:2" ht="15">
      <c r="A2049" s="76" t="s">
        <v>3163</v>
      </c>
      <c r="B2049" s="75" t="s">
        <v>7837</v>
      </c>
    </row>
    <row r="2050" spans="1:2" ht="15">
      <c r="A2050" s="76" t="s">
        <v>3164</v>
      </c>
      <c r="B2050" s="75" t="s">
        <v>7837</v>
      </c>
    </row>
    <row r="2051" spans="1:2" ht="15">
      <c r="A2051" s="76" t="s">
        <v>3165</v>
      </c>
      <c r="B2051" s="75" t="s">
        <v>7837</v>
      </c>
    </row>
    <row r="2052" spans="1:2" ht="15">
      <c r="A2052" s="76" t="s">
        <v>731</v>
      </c>
      <c r="B2052" s="75" t="s">
        <v>7837</v>
      </c>
    </row>
    <row r="2053" spans="1:2" ht="15">
      <c r="A2053" s="76" t="s">
        <v>3166</v>
      </c>
      <c r="B2053" s="75" t="s">
        <v>7837</v>
      </c>
    </row>
    <row r="2054" spans="1:2" ht="15">
      <c r="A2054" s="76" t="s">
        <v>3167</v>
      </c>
      <c r="B2054" s="75" t="s">
        <v>7837</v>
      </c>
    </row>
    <row r="2055" spans="1:2" ht="15">
      <c r="A2055" s="76" t="s">
        <v>1267</v>
      </c>
      <c r="B2055" s="75" t="s">
        <v>7837</v>
      </c>
    </row>
    <row r="2056" spans="1:2" ht="15">
      <c r="A2056" s="76" t="s">
        <v>3168</v>
      </c>
      <c r="B2056" s="75" t="s">
        <v>7837</v>
      </c>
    </row>
    <row r="2057" spans="1:2" ht="15">
      <c r="A2057" s="76" t="s">
        <v>3169</v>
      </c>
      <c r="B2057" s="75" t="s">
        <v>7837</v>
      </c>
    </row>
    <row r="2058" spans="1:2" ht="15">
      <c r="A2058" s="76" t="s">
        <v>913</v>
      </c>
      <c r="B2058" s="75" t="s">
        <v>7837</v>
      </c>
    </row>
    <row r="2059" spans="1:2" ht="15">
      <c r="A2059" s="76" t="s">
        <v>3170</v>
      </c>
      <c r="B2059" s="75" t="s">
        <v>7837</v>
      </c>
    </row>
    <row r="2060" spans="1:2" ht="15">
      <c r="A2060" s="76" t="s">
        <v>3171</v>
      </c>
      <c r="B2060" s="75" t="s">
        <v>7837</v>
      </c>
    </row>
    <row r="2061" spans="1:2" ht="15">
      <c r="A2061" s="76" t="s">
        <v>3172</v>
      </c>
      <c r="B2061" s="75" t="s">
        <v>7837</v>
      </c>
    </row>
    <row r="2062" spans="1:2" ht="15">
      <c r="A2062" s="76" t="s">
        <v>427</v>
      </c>
      <c r="B2062" s="75" t="s">
        <v>7837</v>
      </c>
    </row>
    <row r="2063" spans="1:2" ht="15">
      <c r="A2063" s="76" t="s">
        <v>3173</v>
      </c>
      <c r="B2063" s="75" t="s">
        <v>7837</v>
      </c>
    </row>
    <row r="2064" spans="1:2" ht="15">
      <c r="A2064" s="76" t="s">
        <v>3174</v>
      </c>
      <c r="B2064" s="75" t="s">
        <v>7837</v>
      </c>
    </row>
    <row r="2065" spans="1:2" ht="15">
      <c r="A2065" s="76" t="s">
        <v>3175</v>
      </c>
      <c r="B2065" s="75" t="s">
        <v>7837</v>
      </c>
    </row>
    <row r="2066" spans="1:2" ht="15">
      <c r="A2066" s="76" t="s">
        <v>3176</v>
      </c>
      <c r="B2066" s="75" t="s">
        <v>7837</v>
      </c>
    </row>
    <row r="2067" spans="1:2" ht="15">
      <c r="A2067" s="76" t="s">
        <v>3177</v>
      </c>
      <c r="B2067" s="75" t="s">
        <v>7837</v>
      </c>
    </row>
    <row r="2068" spans="1:2" ht="15">
      <c r="A2068" s="76" t="s">
        <v>3178</v>
      </c>
      <c r="B2068" s="75" t="s">
        <v>7837</v>
      </c>
    </row>
    <row r="2069" spans="1:2" ht="15">
      <c r="A2069" s="76" t="s">
        <v>3179</v>
      </c>
      <c r="B2069" s="75" t="s">
        <v>7837</v>
      </c>
    </row>
    <row r="2070" spans="1:2" ht="15">
      <c r="A2070" s="76" t="s">
        <v>3180</v>
      </c>
      <c r="B2070" s="75" t="s">
        <v>7837</v>
      </c>
    </row>
    <row r="2071" spans="1:2" ht="15">
      <c r="A2071" s="76" t="s">
        <v>3181</v>
      </c>
      <c r="B2071" s="75" t="s">
        <v>7837</v>
      </c>
    </row>
    <row r="2072" spans="1:2" ht="15">
      <c r="A2072" s="76" t="s">
        <v>3182</v>
      </c>
      <c r="B2072" s="75" t="s">
        <v>7837</v>
      </c>
    </row>
    <row r="2073" spans="1:2" ht="15">
      <c r="A2073" s="76" t="s">
        <v>3183</v>
      </c>
      <c r="B2073" s="75" t="s">
        <v>7837</v>
      </c>
    </row>
    <row r="2074" spans="1:2" ht="15">
      <c r="A2074" s="76" t="s">
        <v>3184</v>
      </c>
      <c r="B2074" s="75" t="s">
        <v>7837</v>
      </c>
    </row>
    <row r="2075" spans="1:2" ht="15">
      <c r="A2075" s="76" t="s">
        <v>3185</v>
      </c>
      <c r="B2075" s="75" t="s">
        <v>7837</v>
      </c>
    </row>
    <row r="2076" spans="1:2" ht="15">
      <c r="A2076" s="76" t="s">
        <v>3186</v>
      </c>
      <c r="B2076" s="75" t="s">
        <v>7837</v>
      </c>
    </row>
    <row r="2077" spans="1:2" ht="15">
      <c r="A2077" s="76" t="s">
        <v>3187</v>
      </c>
      <c r="B2077" s="75" t="s">
        <v>7837</v>
      </c>
    </row>
    <row r="2078" spans="1:2" ht="15">
      <c r="A2078" s="76" t="s">
        <v>3188</v>
      </c>
      <c r="B2078" s="75" t="s">
        <v>7837</v>
      </c>
    </row>
    <row r="2079" spans="1:2" ht="15">
      <c r="A2079" s="76" t="s">
        <v>3189</v>
      </c>
      <c r="B2079" s="75" t="s">
        <v>7837</v>
      </c>
    </row>
    <row r="2080" spans="1:2" ht="15">
      <c r="A2080" s="76" t="s">
        <v>3190</v>
      </c>
      <c r="B2080" s="75" t="s">
        <v>7837</v>
      </c>
    </row>
    <row r="2081" spans="1:2" ht="15">
      <c r="A2081" s="76" t="s">
        <v>3191</v>
      </c>
      <c r="B2081" s="75" t="s">
        <v>7837</v>
      </c>
    </row>
    <row r="2082" spans="1:2" ht="15">
      <c r="A2082" s="76" t="s">
        <v>3192</v>
      </c>
      <c r="B2082" s="75" t="s">
        <v>7837</v>
      </c>
    </row>
    <row r="2083" spans="1:2" ht="15">
      <c r="A2083" s="76" t="s">
        <v>822</v>
      </c>
      <c r="B2083" s="75" t="s">
        <v>7837</v>
      </c>
    </row>
    <row r="2084" spans="1:2" ht="15">
      <c r="A2084" s="76" t="s">
        <v>3193</v>
      </c>
      <c r="B2084" s="75" t="s">
        <v>7837</v>
      </c>
    </row>
    <row r="2085" spans="1:2" ht="15">
      <c r="A2085" s="76" t="s">
        <v>3194</v>
      </c>
      <c r="B2085" s="75" t="s">
        <v>7837</v>
      </c>
    </row>
    <row r="2086" spans="1:2" ht="15">
      <c r="A2086" s="76" t="s">
        <v>3195</v>
      </c>
      <c r="B2086" s="75" t="s">
        <v>7837</v>
      </c>
    </row>
    <row r="2087" spans="1:2" ht="15">
      <c r="A2087" s="76" t="s">
        <v>3196</v>
      </c>
      <c r="B2087" s="75" t="s">
        <v>7837</v>
      </c>
    </row>
    <row r="2088" spans="1:2" ht="15">
      <c r="A2088" s="76" t="s">
        <v>3197</v>
      </c>
      <c r="B2088" s="75" t="s">
        <v>7837</v>
      </c>
    </row>
    <row r="2089" spans="1:2" ht="15">
      <c r="A2089" s="76" t="s">
        <v>3198</v>
      </c>
      <c r="B2089" s="75" t="s">
        <v>7837</v>
      </c>
    </row>
    <row r="2090" spans="1:2" ht="15">
      <c r="A2090" s="76" t="s">
        <v>3199</v>
      </c>
      <c r="B2090" s="75" t="s">
        <v>7837</v>
      </c>
    </row>
    <row r="2091" spans="1:2" ht="15">
      <c r="A2091" s="76" t="s">
        <v>3200</v>
      </c>
      <c r="B2091" s="75" t="s">
        <v>7837</v>
      </c>
    </row>
    <row r="2092" spans="1:2" ht="15">
      <c r="A2092" s="76" t="s">
        <v>3201</v>
      </c>
      <c r="B2092" s="75" t="s">
        <v>7837</v>
      </c>
    </row>
    <row r="2093" spans="1:2" ht="15">
      <c r="A2093" s="76" t="s">
        <v>3202</v>
      </c>
      <c r="B2093" s="75" t="s">
        <v>7837</v>
      </c>
    </row>
    <row r="2094" spans="1:2" ht="15">
      <c r="A2094" s="76" t="s">
        <v>1395</v>
      </c>
      <c r="B2094" s="75" t="s">
        <v>7837</v>
      </c>
    </row>
    <row r="2095" spans="1:2" ht="15">
      <c r="A2095" s="76" t="s">
        <v>1372</v>
      </c>
      <c r="B2095" s="75" t="s">
        <v>7837</v>
      </c>
    </row>
    <row r="2096" spans="1:2" ht="15">
      <c r="A2096" s="76" t="s">
        <v>3203</v>
      </c>
      <c r="B2096" s="75" t="s">
        <v>7837</v>
      </c>
    </row>
    <row r="2097" spans="1:2" ht="15">
      <c r="A2097" s="76" t="s">
        <v>3204</v>
      </c>
      <c r="B2097" s="75" t="s">
        <v>7837</v>
      </c>
    </row>
    <row r="2098" spans="1:2" ht="15">
      <c r="A2098" s="76" t="s">
        <v>1293</v>
      </c>
      <c r="B2098" s="75" t="s">
        <v>7837</v>
      </c>
    </row>
    <row r="2099" spans="1:2" ht="15">
      <c r="A2099" s="76" t="s">
        <v>3205</v>
      </c>
      <c r="B2099" s="75" t="s">
        <v>7837</v>
      </c>
    </row>
    <row r="2100" spans="1:2" ht="15">
      <c r="A2100" s="76" t="s">
        <v>1460</v>
      </c>
      <c r="B2100" s="75" t="s">
        <v>7837</v>
      </c>
    </row>
    <row r="2101" spans="1:2" ht="15">
      <c r="A2101" s="76" t="s">
        <v>3206</v>
      </c>
      <c r="B2101" s="75" t="s">
        <v>7837</v>
      </c>
    </row>
    <row r="2102" spans="1:2" ht="15">
      <c r="A2102" s="76" t="s">
        <v>3207</v>
      </c>
      <c r="B2102" s="75" t="s">
        <v>7837</v>
      </c>
    </row>
    <row r="2103" spans="1:2" ht="15">
      <c r="A2103" s="76" t="s">
        <v>3208</v>
      </c>
      <c r="B2103" s="75" t="s">
        <v>7837</v>
      </c>
    </row>
    <row r="2104" spans="1:2" ht="15">
      <c r="A2104" s="76" t="s">
        <v>3209</v>
      </c>
      <c r="B2104" s="75" t="s">
        <v>7837</v>
      </c>
    </row>
    <row r="2105" spans="1:2" ht="15">
      <c r="A2105" s="76" t="s">
        <v>987</v>
      </c>
      <c r="B2105" s="75" t="s">
        <v>7837</v>
      </c>
    </row>
    <row r="2106" spans="1:2" ht="15">
      <c r="A2106" s="76" t="s">
        <v>889</v>
      </c>
      <c r="B2106" s="75" t="s">
        <v>7837</v>
      </c>
    </row>
    <row r="2107" spans="1:2" ht="15">
      <c r="A2107" s="76" t="s">
        <v>642</v>
      </c>
      <c r="B2107" s="75" t="s">
        <v>7837</v>
      </c>
    </row>
    <row r="2108" spans="1:2" ht="15">
      <c r="A2108" s="76" t="s">
        <v>3210</v>
      </c>
      <c r="B2108" s="75" t="s">
        <v>7837</v>
      </c>
    </row>
    <row r="2109" spans="1:2" ht="15">
      <c r="A2109" s="76" t="s">
        <v>3211</v>
      </c>
      <c r="B2109" s="75" t="s">
        <v>7837</v>
      </c>
    </row>
    <row r="2110" spans="1:2" ht="15">
      <c r="A2110" s="76" t="s">
        <v>3212</v>
      </c>
      <c r="B2110" s="75" t="s">
        <v>7837</v>
      </c>
    </row>
    <row r="2111" spans="1:2" ht="15">
      <c r="A2111" s="76" t="s">
        <v>3213</v>
      </c>
      <c r="B2111" s="75" t="s">
        <v>7837</v>
      </c>
    </row>
    <row r="2112" spans="1:2" ht="15">
      <c r="A2112" s="76" t="s">
        <v>3214</v>
      </c>
      <c r="B2112" s="75" t="s">
        <v>7837</v>
      </c>
    </row>
    <row r="2113" spans="1:2" ht="15">
      <c r="A2113" s="76" t="s">
        <v>3215</v>
      </c>
      <c r="B2113" s="75" t="s">
        <v>7837</v>
      </c>
    </row>
    <row r="2114" spans="1:2" ht="15">
      <c r="A2114" s="76" t="s">
        <v>3216</v>
      </c>
      <c r="B2114" s="75" t="s">
        <v>7837</v>
      </c>
    </row>
    <row r="2115" spans="1:2" ht="15">
      <c r="A2115" s="76" t="s">
        <v>3217</v>
      </c>
      <c r="B2115" s="75" t="s">
        <v>7837</v>
      </c>
    </row>
    <row r="2116" spans="1:2" ht="15">
      <c r="A2116" s="76" t="s">
        <v>3218</v>
      </c>
      <c r="B2116" s="75" t="s">
        <v>7837</v>
      </c>
    </row>
    <row r="2117" spans="1:2" ht="15">
      <c r="A2117" s="76" t="s">
        <v>3219</v>
      </c>
      <c r="B2117" s="75" t="s">
        <v>7837</v>
      </c>
    </row>
    <row r="2118" spans="1:2" ht="15">
      <c r="A2118" s="76" t="s">
        <v>3220</v>
      </c>
      <c r="B2118" s="75" t="s">
        <v>7837</v>
      </c>
    </row>
    <row r="2119" spans="1:2" ht="15">
      <c r="A2119" s="76" t="s">
        <v>3221</v>
      </c>
      <c r="B2119" s="75" t="s">
        <v>7837</v>
      </c>
    </row>
    <row r="2120" spans="1:2" ht="15">
      <c r="A2120" s="76" t="s">
        <v>1419</v>
      </c>
      <c r="B2120" s="75" t="s">
        <v>7837</v>
      </c>
    </row>
    <row r="2121" spans="1:2" ht="15">
      <c r="A2121" s="76" t="s">
        <v>1418</v>
      </c>
      <c r="B2121" s="75" t="s">
        <v>7837</v>
      </c>
    </row>
    <row r="2122" spans="1:2" ht="15">
      <c r="A2122" s="76" t="s">
        <v>3222</v>
      </c>
      <c r="B2122" s="75" t="s">
        <v>7837</v>
      </c>
    </row>
    <row r="2123" spans="1:2" ht="15">
      <c r="A2123" s="76" t="s">
        <v>3223</v>
      </c>
      <c r="B2123" s="75" t="s">
        <v>7837</v>
      </c>
    </row>
    <row r="2124" spans="1:2" ht="15">
      <c r="A2124" s="76" t="s">
        <v>3224</v>
      </c>
      <c r="B2124" s="75" t="s">
        <v>7837</v>
      </c>
    </row>
    <row r="2125" spans="1:2" ht="15">
      <c r="A2125" s="76" t="s">
        <v>1044</v>
      </c>
      <c r="B2125" s="75" t="s">
        <v>7837</v>
      </c>
    </row>
    <row r="2126" spans="1:2" ht="15">
      <c r="A2126" s="76" t="s">
        <v>3225</v>
      </c>
      <c r="B2126" s="75" t="s">
        <v>7837</v>
      </c>
    </row>
    <row r="2127" spans="1:2" ht="15">
      <c r="A2127" s="76" t="s">
        <v>3226</v>
      </c>
      <c r="B2127" s="75" t="s">
        <v>7837</v>
      </c>
    </row>
    <row r="2128" spans="1:2" ht="15">
      <c r="A2128" s="76" t="s">
        <v>3227</v>
      </c>
      <c r="B2128" s="75" t="s">
        <v>7837</v>
      </c>
    </row>
    <row r="2129" spans="1:2" ht="15">
      <c r="A2129" s="76" t="s">
        <v>3228</v>
      </c>
      <c r="B2129" s="75" t="s">
        <v>7837</v>
      </c>
    </row>
    <row r="2130" spans="1:2" ht="15">
      <c r="A2130" s="76" t="s">
        <v>3229</v>
      </c>
      <c r="B2130" s="75" t="s">
        <v>7837</v>
      </c>
    </row>
    <row r="2131" spans="1:2" ht="15">
      <c r="A2131" s="76" t="s">
        <v>3230</v>
      </c>
      <c r="B2131" s="75" t="s">
        <v>7837</v>
      </c>
    </row>
    <row r="2132" spans="1:2" ht="15">
      <c r="A2132" s="76" t="s">
        <v>544</v>
      </c>
      <c r="B2132" s="75" t="s">
        <v>7837</v>
      </c>
    </row>
    <row r="2133" spans="1:2" ht="15">
      <c r="A2133" s="76" t="s">
        <v>541</v>
      </c>
      <c r="B2133" s="75" t="s">
        <v>7837</v>
      </c>
    </row>
    <row r="2134" spans="1:2" ht="15">
      <c r="A2134" s="76" t="s">
        <v>3231</v>
      </c>
      <c r="B2134" s="75" t="s">
        <v>7837</v>
      </c>
    </row>
    <row r="2135" spans="1:2" ht="15">
      <c r="A2135" s="76" t="s">
        <v>1003</v>
      </c>
      <c r="B2135" s="75" t="s">
        <v>7837</v>
      </c>
    </row>
    <row r="2136" spans="1:2" ht="15">
      <c r="A2136" s="76" t="s">
        <v>3232</v>
      </c>
      <c r="B2136" s="75" t="s">
        <v>7837</v>
      </c>
    </row>
    <row r="2137" spans="1:2" ht="15">
      <c r="A2137" s="76" t="s">
        <v>3233</v>
      </c>
      <c r="B2137" s="75" t="s">
        <v>7837</v>
      </c>
    </row>
    <row r="2138" spans="1:2" ht="15">
      <c r="A2138" s="76" t="s">
        <v>3234</v>
      </c>
      <c r="B2138" s="75" t="s">
        <v>7837</v>
      </c>
    </row>
    <row r="2139" spans="1:2" ht="15">
      <c r="A2139" s="76" t="s">
        <v>3235</v>
      </c>
      <c r="B2139" s="75" t="s">
        <v>7837</v>
      </c>
    </row>
    <row r="2140" spans="1:2" ht="15">
      <c r="A2140" s="76" t="s">
        <v>3236</v>
      </c>
      <c r="B2140" s="75" t="s">
        <v>7837</v>
      </c>
    </row>
    <row r="2141" spans="1:2" ht="15">
      <c r="A2141" s="76" t="s">
        <v>3237</v>
      </c>
      <c r="B2141" s="75" t="s">
        <v>7837</v>
      </c>
    </row>
    <row r="2142" spans="1:2" ht="15">
      <c r="A2142" s="76" t="s">
        <v>3238</v>
      </c>
      <c r="B2142" s="75" t="s">
        <v>7837</v>
      </c>
    </row>
    <row r="2143" spans="1:2" ht="15">
      <c r="A2143" s="76" t="s">
        <v>443</v>
      </c>
      <c r="B2143" s="75" t="s">
        <v>7837</v>
      </c>
    </row>
    <row r="2144" spans="1:2" ht="15">
      <c r="A2144" s="76" t="s">
        <v>870</v>
      </c>
      <c r="B2144" s="75" t="s">
        <v>7837</v>
      </c>
    </row>
    <row r="2145" spans="1:2" ht="15">
      <c r="A2145" s="76" t="s">
        <v>3239</v>
      </c>
      <c r="B2145" s="75" t="s">
        <v>7837</v>
      </c>
    </row>
    <row r="2146" spans="1:2" ht="15">
      <c r="A2146" s="76" t="s">
        <v>3240</v>
      </c>
      <c r="B2146" s="75" t="s">
        <v>7837</v>
      </c>
    </row>
    <row r="2147" spans="1:2" ht="15">
      <c r="A2147" s="76" t="s">
        <v>3241</v>
      </c>
      <c r="B2147" s="75" t="s">
        <v>7837</v>
      </c>
    </row>
    <row r="2148" spans="1:2" ht="15">
      <c r="A2148" s="76" t="s">
        <v>1456</v>
      </c>
      <c r="B2148" s="75" t="s">
        <v>7837</v>
      </c>
    </row>
    <row r="2149" spans="1:2" ht="15">
      <c r="A2149" s="76" t="s">
        <v>3242</v>
      </c>
      <c r="B2149" s="75" t="s">
        <v>7837</v>
      </c>
    </row>
    <row r="2150" spans="1:2" ht="15">
      <c r="A2150" s="76" t="s">
        <v>543</v>
      </c>
      <c r="B2150" s="75" t="s">
        <v>7837</v>
      </c>
    </row>
    <row r="2151" spans="1:2" ht="15">
      <c r="A2151" s="76" t="s">
        <v>999</v>
      </c>
      <c r="B2151" s="75" t="s">
        <v>7837</v>
      </c>
    </row>
    <row r="2152" spans="1:2" ht="15">
      <c r="A2152" s="76" t="s">
        <v>3243</v>
      </c>
      <c r="B2152" s="75" t="s">
        <v>7837</v>
      </c>
    </row>
    <row r="2153" spans="1:2" ht="15">
      <c r="A2153" s="76" t="s">
        <v>3244</v>
      </c>
      <c r="B2153" s="75" t="s">
        <v>7837</v>
      </c>
    </row>
    <row r="2154" spans="1:2" ht="15">
      <c r="A2154" s="76" t="s">
        <v>713</v>
      </c>
      <c r="B2154" s="75" t="s">
        <v>7837</v>
      </c>
    </row>
    <row r="2155" spans="1:2" ht="15">
      <c r="A2155" s="76" t="s">
        <v>3245</v>
      </c>
      <c r="B2155" s="75" t="s">
        <v>7837</v>
      </c>
    </row>
    <row r="2156" spans="1:2" ht="15">
      <c r="A2156" s="76" t="s">
        <v>3246</v>
      </c>
      <c r="B2156" s="75" t="s">
        <v>7837</v>
      </c>
    </row>
    <row r="2157" spans="1:2" ht="15">
      <c r="A2157" s="76" t="s">
        <v>3247</v>
      </c>
      <c r="B2157" s="75" t="s">
        <v>7837</v>
      </c>
    </row>
    <row r="2158" spans="1:2" ht="15">
      <c r="A2158" s="76" t="s">
        <v>3248</v>
      </c>
      <c r="B2158" s="75" t="s">
        <v>7837</v>
      </c>
    </row>
    <row r="2159" spans="1:2" ht="15">
      <c r="A2159" s="76" t="s">
        <v>1253</v>
      </c>
      <c r="B2159" s="75" t="s">
        <v>7837</v>
      </c>
    </row>
    <row r="2160" spans="1:2" ht="15">
      <c r="A2160" s="76" t="s">
        <v>3249</v>
      </c>
      <c r="B2160" s="75" t="s">
        <v>7837</v>
      </c>
    </row>
    <row r="2161" spans="1:2" ht="15">
      <c r="A2161" s="76" t="s">
        <v>3250</v>
      </c>
      <c r="B2161" s="75" t="s">
        <v>7837</v>
      </c>
    </row>
    <row r="2162" spans="1:2" ht="15">
      <c r="A2162" s="76" t="s">
        <v>3251</v>
      </c>
      <c r="B2162" s="75" t="s">
        <v>7837</v>
      </c>
    </row>
    <row r="2163" spans="1:2" ht="15">
      <c r="A2163" s="76" t="s">
        <v>1186</v>
      </c>
      <c r="B2163" s="75" t="s">
        <v>7837</v>
      </c>
    </row>
    <row r="2164" spans="1:2" ht="15">
      <c r="A2164" s="76" t="s">
        <v>3252</v>
      </c>
      <c r="B2164" s="75" t="s">
        <v>7837</v>
      </c>
    </row>
    <row r="2165" spans="1:2" ht="15">
      <c r="A2165" s="76" t="s">
        <v>3253</v>
      </c>
      <c r="B2165" s="75" t="s">
        <v>7837</v>
      </c>
    </row>
    <row r="2166" spans="1:2" ht="15">
      <c r="A2166" s="76" t="s">
        <v>3254</v>
      </c>
      <c r="B2166" s="75" t="s">
        <v>7837</v>
      </c>
    </row>
    <row r="2167" spans="1:2" ht="15">
      <c r="A2167" s="76" t="s">
        <v>455</v>
      </c>
      <c r="B2167" s="75" t="s">
        <v>7837</v>
      </c>
    </row>
    <row r="2168" spans="1:2" ht="15">
      <c r="A2168" s="76" t="s">
        <v>3255</v>
      </c>
      <c r="B2168" s="75" t="s">
        <v>7837</v>
      </c>
    </row>
    <row r="2169" spans="1:2" ht="15">
      <c r="A2169" s="76" t="s">
        <v>3256</v>
      </c>
      <c r="B2169" s="75" t="s">
        <v>7837</v>
      </c>
    </row>
    <row r="2170" spans="1:2" ht="15">
      <c r="A2170" s="76" t="s">
        <v>3257</v>
      </c>
      <c r="B2170" s="75" t="s">
        <v>7837</v>
      </c>
    </row>
    <row r="2171" spans="1:2" ht="15">
      <c r="A2171" s="76" t="s">
        <v>3258</v>
      </c>
      <c r="B2171" s="75" t="s">
        <v>7837</v>
      </c>
    </row>
    <row r="2172" spans="1:2" ht="15">
      <c r="A2172" s="76" t="s">
        <v>832</v>
      </c>
      <c r="B2172" s="75" t="s">
        <v>7837</v>
      </c>
    </row>
    <row r="2173" spans="1:2" ht="15">
      <c r="A2173" s="76" t="s">
        <v>3259</v>
      </c>
      <c r="B2173" s="75" t="s">
        <v>7837</v>
      </c>
    </row>
    <row r="2174" spans="1:2" ht="15">
      <c r="A2174" s="76" t="s">
        <v>3260</v>
      </c>
      <c r="B2174" s="75" t="s">
        <v>7837</v>
      </c>
    </row>
    <row r="2175" spans="1:2" ht="15">
      <c r="A2175" s="76" t="s">
        <v>3261</v>
      </c>
      <c r="B2175" s="75" t="s">
        <v>7837</v>
      </c>
    </row>
    <row r="2176" spans="1:2" ht="15">
      <c r="A2176" s="76" t="s">
        <v>3262</v>
      </c>
      <c r="B2176" s="75" t="s">
        <v>7837</v>
      </c>
    </row>
    <row r="2177" spans="1:2" ht="15">
      <c r="A2177" s="76" t="s">
        <v>3263</v>
      </c>
      <c r="B2177" s="75" t="s">
        <v>7837</v>
      </c>
    </row>
    <row r="2178" spans="1:2" ht="15">
      <c r="A2178" s="76" t="s">
        <v>3264</v>
      </c>
      <c r="B2178" s="75" t="s">
        <v>7837</v>
      </c>
    </row>
    <row r="2179" spans="1:2" ht="15">
      <c r="A2179" s="76" t="s">
        <v>3265</v>
      </c>
      <c r="B2179" s="75" t="s">
        <v>7837</v>
      </c>
    </row>
    <row r="2180" spans="1:2" ht="15">
      <c r="A2180" s="76" t="s">
        <v>3266</v>
      </c>
      <c r="B2180" s="75" t="s">
        <v>7837</v>
      </c>
    </row>
    <row r="2181" spans="1:2" ht="15">
      <c r="A2181" s="76" t="s">
        <v>3267</v>
      </c>
      <c r="B2181" s="75" t="s">
        <v>7837</v>
      </c>
    </row>
    <row r="2182" spans="1:2" ht="15">
      <c r="A2182" s="76" t="s">
        <v>3268</v>
      </c>
      <c r="B2182" s="75" t="s">
        <v>7837</v>
      </c>
    </row>
    <row r="2183" spans="1:2" ht="15">
      <c r="A2183" s="76" t="s">
        <v>3269</v>
      </c>
      <c r="B2183" s="75" t="s">
        <v>7837</v>
      </c>
    </row>
    <row r="2184" spans="1:2" ht="15">
      <c r="A2184" s="76" t="s">
        <v>3270</v>
      </c>
      <c r="B2184" s="75" t="s">
        <v>7837</v>
      </c>
    </row>
    <row r="2185" spans="1:2" ht="15">
      <c r="A2185" s="76" t="s">
        <v>3271</v>
      </c>
      <c r="B2185" s="75" t="s">
        <v>7837</v>
      </c>
    </row>
    <row r="2186" spans="1:2" ht="15">
      <c r="A2186" s="76" t="s">
        <v>3272</v>
      </c>
      <c r="B2186" s="75" t="s">
        <v>7837</v>
      </c>
    </row>
    <row r="2187" spans="1:2" ht="15">
      <c r="A2187" s="76" t="s">
        <v>3273</v>
      </c>
      <c r="B2187" s="75" t="s">
        <v>7837</v>
      </c>
    </row>
    <row r="2188" spans="1:2" ht="15">
      <c r="A2188" s="76" t="s">
        <v>3274</v>
      </c>
      <c r="B2188" s="75" t="s">
        <v>7837</v>
      </c>
    </row>
    <row r="2189" spans="1:2" ht="15">
      <c r="A2189" s="76" t="s">
        <v>3275</v>
      </c>
      <c r="B2189" s="75" t="s">
        <v>7837</v>
      </c>
    </row>
    <row r="2190" spans="1:2" ht="15">
      <c r="A2190" s="76" t="s">
        <v>3276</v>
      </c>
      <c r="B2190" s="75" t="s">
        <v>7837</v>
      </c>
    </row>
    <row r="2191" spans="1:2" ht="15">
      <c r="A2191" s="76" t="s">
        <v>3277</v>
      </c>
      <c r="B2191" s="75" t="s">
        <v>7837</v>
      </c>
    </row>
    <row r="2192" spans="1:2" ht="15">
      <c r="A2192" s="76" t="s">
        <v>3278</v>
      </c>
      <c r="B2192" s="75" t="s">
        <v>7837</v>
      </c>
    </row>
    <row r="2193" spans="1:2" ht="15">
      <c r="A2193" s="76" t="s">
        <v>3279</v>
      </c>
      <c r="B2193" s="75" t="s">
        <v>7837</v>
      </c>
    </row>
    <row r="2194" spans="1:2" ht="15">
      <c r="A2194" s="76" t="s">
        <v>3280</v>
      </c>
      <c r="B2194" s="75" t="s">
        <v>7837</v>
      </c>
    </row>
    <row r="2195" spans="1:2" ht="15">
      <c r="A2195" s="76" t="s">
        <v>3281</v>
      </c>
      <c r="B2195" s="75" t="s">
        <v>7837</v>
      </c>
    </row>
    <row r="2196" spans="1:2" ht="15">
      <c r="A2196" s="76" t="s">
        <v>3282</v>
      </c>
      <c r="B2196" s="75" t="s">
        <v>7837</v>
      </c>
    </row>
    <row r="2197" spans="1:2" ht="15">
      <c r="A2197" s="76" t="s">
        <v>3283</v>
      </c>
      <c r="B2197" s="75" t="s">
        <v>7837</v>
      </c>
    </row>
    <row r="2198" spans="1:2" ht="15">
      <c r="A2198" s="76" t="s">
        <v>3284</v>
      </c>
      <c r="B2198" s="75" t="s">
        <v>7837</v>
      </c>
    </row>
    <row r="2199" spans="1:2" ht="15">
      <c r="A2199" s="76" t="s">
        <v>3285</v>
      </c>
      <c r="B2199" s="75" t="s">
        <v>7837</v>
      </c>
    </row>
    <row r="2200" spans="1:2" ht="15">
      <c r="A2200" s="76" t="s">
        <v>1311</v>
      </c>
      <c r="B2200" s="75" t="s">
        <v>7837</v>
      </c>
    </row>
    <row r="2201" spans="1:2" ht="15">
      <c r="A2201" s="76" t="s">
        <v>3286</v>
      </c>
      <c r="B2201" s="75" t="s">
        <v>7837</v>
      </c>
    </row>
    <row r="2202" spans="1:2" ht="15">
      <c r="A2202" s="76" t="s">
        <v>1330</v>
      </c>
      <c r="B2202" s="75" t="s">
        <v>7837</v>
      </c>
    </row>
    <row r="2203" spans="1:2" ht="15">
      <c r="A2203" s="76" t="s">
        <v>3287</v>
      </c>
      <c r="B2203" s="75" t="s">
        <v>7837</v>
      </c>
    </row>
    <row r="2204" spans="1:2" ht="15">
      <c r="A2204" s="76" t="s">
        <v>1294</v>
      </c>
      <c r="B2204" s="75" t="s">
        <v>7837</v>
      </c>
    </row>
    <row r="2205" spans="1:2" ht="15">
      <c r="A2205" s="76" t="s">
        <v>3288</v>
      </c>
      <c r="B2205" s="75" t="s">
        <v>7837</v>
      </c>
    </row>
    <row r="2206" spans="1:2" ht="15">
      <c r="A2206" s="76" t="s">
        <v>3289</v>
      </c>
      <c r="B2206" s="75" t="s">
        <v>7837</v>
      </c>
    </row>
    <row r="2207" spans="1:2" ht="15">
      <c r="A2207" s="76" t="s">
        <v>3290</v>
      </c>
      <c r="B2207" s="75" t="s">
        <v>7837</v>
      </c>
    </row>
    <row r="2208" spans="1:2" ht="15">
      <c r="A2208" s="76" t="s">
        <v>3291</v>
      </c>
      <c r="B2208" s="75" t="s">
        <v>7837</v>
      </c>
    </row>
    <row r="2209" spans="1:2" ht="15">
      <c r="A2209" s="76" t="s">
        <v>3292</v>
      </c>
      <c r="B2209" s="75" t="s">
        <v>7837</v>
      </c>
    </row>
    <row r="2210" spans="1:2" ht="15">
      <c r="A2210" s="76" t="s">
        <v>3293</v>
      </c>
      <c r="B2210" s="75" t="s">
        <v>7837</v>
      </c>
    </row>
    <row r="2211" spans="1:2" ht="15">
      <c r="A2211" s="76" t="s">
        <v>3294</v>
      </c>
      <c r="B2211" s="75" t="s">
        <v>7837</v>
      </c>
    </row>
    <row r="2212" spans="1:2" ht="15">
      <c r="A2212" s="76" t="s">
        <v>1166</v>
      </c>
      <c r="B2212" s="75" t="s">
        <v>7837</v>
      </c>
    </row>
    <row r="2213" spans="1:2" ht="15">
      <c r="A2213" s="76" t="s">
        <v>3295</v>
      </c>
      <c r="B2213" s="75" t="s">
        <v>7837</v>
      </c>
    </row>
    <row r="2214" spans="1:2" ht="15">
      <c r="A2214" s="76" t="s">
        <v>3296</v>
      </c>
      <c r="B2214" s="75" t="s">
        <v>7837</v>
      </c>
    </row>
    <row r="2215" spans="1:2" ht="15">
      <c r="A2215" s="76" t="s">
        <v>3297</v>
      </c>
      <c r="B2215" s="75" t="s">
        <v>7837</v>
      </c>
    </row>
    <row r="2216" spans="1:2" ht="15">
      <c r="A2216" s="76" t="s">
        <v>908</v>
      </c>
      <c r="B2216" s="75" t="s">
        <v>7837</v>
      </c>
    </row>
    <row r="2217" spans="1:2" ht="15">
      <c r="A2217" s="76" t="s">
        <v>957</v>
      </c>
      <c r="B2217" s="75" t="s">
        <v>7837</v>
      </c>
    </row>
    <row r="2218" spans="1:2" ht="15">
      <c r="A2218" s="76" t="s">
        <v>3298</v>
      </c>
      <c r="B2218" s="75" t="s">
        <v>7837</v>
      </c>
    </row>
    <row r="2219" spans="1:2" ht="15">
      <c r="A2219" s="76" t="s">
        <v>1140</v>
      </c>
      <c r="B2219" s="75" t="s">
        <v>7837</v>
      </c>
    </row>
    <row r="2220" spans="1:2" ht="15">
      <c r="A2220" s="76" t="s">
        <v>3299</v>
      </c>
      <c r="B2220" s="75" t="s">
        <v>7837</v>
      </c>
    </row>
    <row r="2221" spans="1:2" ht="15">
      <c r="A2221" s="76" t="s">
        <v>3300</v>
      </c>
      <c r="B2221" s="75" t="s">
        <v>7837</v>
      </c>
    </row>
    <row r="2222" spans="1:2" ht="15">
      <c r="A2222" s="76" t="s">
        <v>3301</v>
      </c>
      <c r="B2222" s="75" t="s">
        <v>7837</v>
      </c>
    </row>
    <row r="2223" spans="1:2" ht="15">
      <c r="A2223" s="76" t="s">
        <v>3302</v>
      </c>
      <c r="B2223" s="75" t="s">
        <v>7837</v>
      </c>
    </row>
    <row r="2224" spans="1:2" ht="15">
      <c r="A2224" s="76" t="s">
        <v>3303</v>
      </c>
      <c r="B2224" s="75" t="s">
        <v>7837</v>
      </c>
    </row>
    <row r="2225" spans="1:2" ht="15">
      <c r="A2225" s="76" t="s">
        <v>1496</v>
      </c>
      <c r="B2225" s="75" t="s">
        <v>7837</v>
      </c>
    </row>
    <row r="2226" spans="1:2" ht="15">
      <c r="A2226" s="76" t="s">
        <v>3304</v>
      </c>
      <c r="B2226" s="75" t="s">
        <v>7837</v>
      </c>
    </row>
    <row r="2227" spans="1:2" ht="15">
      <c r="A2227" s="76" t="s">
        <v>3305</v>
      </c>
      <c r="B2227" s="75" t="s">
        <v>7837</v>
      </c>
    </row>
    <row r="2228" spans="1:2" ht="15">
      <c r="A2228" s="76" t="s">
        <v>3306</v>
      </c>
      <c r="B2228" s="75" t="s">
        <v>7837</v>
      </c>
    </row>
    <row r="2229" spans="1:2" ht="15">
      <c r="A2229" s="76" t="s">
        <v>3307</v>
      </c>
      <c r="B2229" s="75" t="s">
        <v>7837</v>
      </c>
    </row>
    <row r="2230" spans="1:2" ht="15">
      <c r="A2230" s="76" t="s">
        <v>524</v>
      </c>
      <c r="B2230" s="75" t="s">
        <v>7837</v>
      </c>
    </row>
    <row r="2231" spans="1:2" ht="15">
      <c r="A2231" s="76" t="s">
        <v>862</v>
      </c>
      <c r="B2231" s="75" t="s">
        <v>7837</v>
      </c>
    </row>
    <row r="2232" spans="1:2" ht="15">
      <c r="A2232" s="76" t="s">
        <v>857</v>
      </c>
      <c r="B2232" s="75" t="s">
        <v>7837</v>
      </c>
    </row>
    <row r="2233" spans="1:2" ht="15">
      <c r="A2233" s="76" t="s">
        <v>3308</v>
      </c>
      <c r="B2233" s="75" t="s">
        <v>7837</v>
      </c>
    </row>
    <row r="2234" spans="1:2" ht="15">
      <c r="A2234" s="76" t="s">
        <v>604</v>
      </c>
      <c r="B2234" s="75" t="s">
        <v>7837</v>
      </c>
    </row>
    <row r="2235" spans="1:2" ht="15">
      <c r="A2235" s="76" t="s">
        <v>3309</v>
      </c>
      <c r="B2235" s="75" t="s">
        <v>7837</v>
      </c>
    </row>
    <row r="2236" spans="1:2" ht="15">
      <c r="A2236" s="76" t="s">
        <v>3310</v>
      </c>
      <c r="B2236" s="75" t="s">
        <v>7837</v>
      </c>
    </row>
    <row r="2237" spans="1:2" ht="15">
      <c r="A2237" s="76" t="s">
        <v>3311</v>
      </c>
      <c r="B2237" s="75" t="s">
        <v>7837</v>
      </c>
    </row>
    <row r="2238" spans="1:2" ht="15">
      <c r="A2238" s="76" t="s">
        <v>3312</v>
      </c>
      <c r="B2238" s="75" t="s">
        <v>7837</v>
      </c>
    </row>
    <row r="2239" spans="1:2" ht="15">
      <c r="A2239" s="76" t="s">
        <v>3313</v>
      </c>
      <c r="B2239" s="75" t="s">
        <v>7837</v>
      </c>
    </row>
    <row r="2240" spans="1:2" ht="15">
      <c r="A2240" s="76" t="s">
        <v>3314</v>
      </c>
      <c r="B2240" s="75" t="s">
        <v>7837</v>
      </c>
    </row>
    <row r="2241" spans="1:2" ht="15">
      <c r="A2241" s="76" t="s">
        <v>3315</v>
      </c>
      <c r="B2241" s="75" t="s">
        <v>7837</v>
      </c>
    </row>
    <row r="2242" spans="1:2" ht="15">
      <c r="A2242" s="76" t="s">
        <v>3316</v>
      </c>
      <c r="B2242" s="75" t="s">
        <v>7837</v>
      </c>
    </row>
    <row r="2243" spans="1:2" ht="15">
      <c r="A2243" s="76" t="s">
        <v>3317</v>
      </c>
      <c r="B2243" s="75" t="s">
        <v>7837</v>
      </c>
    </row>
    <row r="2244" spans="1:2" ht="15">
      <c r="A2244" s="76" t="s">
        <v>3318</v>
      </c>
      <c r="B2244" s="75" t="s">
        <v>7837</v>
      </c>
    </row>
    <row r="2245" spans="1:2" ht="15">
      <c r="A2245" s="76" t="s">
        <v>3319</v>
      </c>
      <c r="B2245" s="75" t="s">
        <v>7837</v>
      </c>
    </row>
    <row r="2246" spans="1:2" ht="15">
      <c r="A2246" s="76" t="s">
        <v>3320</v>
      </c>
      <c r="B2246" s="75" t="s">
        <v>7837</v>
      </c>
    </row>
    <row r="2247" spans="1:2" ht="15">
      <c r="A2247" s="76" t="s">
        <v>3321</v>
      </c>
      <c r="B2247" s="75" t="s">
        <v>7837</v>
      </c>
    </row>
    <row r="2248" spans="1:2" ht="15">
      <c r="A2248" s="76" t="s">
        <v>3322</v>
      </c>
      <c r="B2248" s="75" t="s">
        <v>7837</v>
      </c>
    </row>
    <row r="2249" spans="1:2" ht="15">
      <c r="A2249" s="76" t="s">
        <v>3323</v>
      </c>
      <c r="B2249" s="75" t="s">
        <v>7837</v>
      </c>
    </row>
    <row r="2250" spans="1:2" ht="15">
      <c r="A2250" s="76" t="s">
        <v>3324</v>
      </c>
      <c r="B2250" s="75" t="s">
        <v>7837</v>
      </c>
    </row>
    <row r="2251" spans="1:2" ht="15">
      <c r="A2251" s="76" t="s">
        <v>578</v>
      </c>
      <c r="B2251" s="75" t="s">
        <v>7837</v>
      </c>
    </row>
    <row r="2252" spans="1:2" ht="15">
      <c r="A2252" s="76" t="s">
        <v>3325</v>
      </c>
      <c r="B2252" s="75" t="s">
        <v>7837</v>
      </c>
    </row>
    <row r="2253" spans="1:2" ht="15">
      <c r="A2253" s="76" t="s">
        <v>3326</v>
      </c>
      <c r="B2253" s="75" t="s">
        <v>7837</v>
      </c>
    </row>
    <row r="2254" spans="1:2" ht="15">
      <c r="A2254" s="76" t="s">
        <v>3327</v>
      </c>
      <c r="B2254" s="75" t="s">
        <v>7837</v>
      </c>
    </row>
    <row r="2255" spans="1:2" ht="15">
      <c r="A2255" s="76" t="s">
        <v>3328</v>
      </c>
      <c r="B2255" s="75" t="s">
        <v>7837</v>
      </c>
    </row>
    <row r="2256" spans="1:2" ht="15">
      <c r="A2256" s="76" t="s">
        <v>424</v>
      </c>
      <c r="B2256" s="75" t="s">
        <v>7837</v>
      </c>
    </row>
    <row r="2257" spans="1:2" ht="15">
      <c r="A2257" s="76" t="s">
        <v>1117</v>
      </c>
      <c r="B2257" s="75" t="s">
        <v>7837</v>
      </c>
    </row>
    <row r="2258" spans="1:2" ht="15">
      <c r="A2258" s="76" t="s">
        <v>445</v>
      </c>
      <c r="B2258" s="75" t="s">
        <v>7837</v>
      </c>
    </row>
    <row r="2259" spans="1:2" ht="15">
      <c r="A2259" s="76" t="s">
        <v>925</v>
      </c>
      <c r="B2259" s="75" t="s">
        <v>7837</v>
      </c>
    </row>
    <row r="2260" spans="1:2" ht="15">
      <c r="A2260" s="76" t="s">
        <v>3329</v>
      </c>
      <c r="B2260" s="75" t="s">
        <v>7837</v>
      </c>
    </row>
    <row r="2261" spans="1:2" ht="15">
      <c r="A2261" s="76" t="s">
        <v>3330</v>
      </c>
      <c r="B2261" s="75" t="s">
        <v>7837</v>
      </c>
    </row>
    <row r="2262" spans="1:2" ht="15">
      <c r="A2262" s="76" t="s">
        <v>3331</v>
      </c>
      <c r="B2262" s="75" t="s">
        <v>7837</v>
      </c>
    </row>
    <row r="2263" spans="1:2" ht="15">
      <c r="A2263" s="76" t="s">
        <v>3332</v>
      </c>
      <c r="B2263" s="75" t="s">
        <v>7837</v>
      </c>
    </row>
    <row r="2264" spans="1:2" ht="15">
      <c r="A2264" s="76" t="s">
        <v>3333</v>
      </c>
      <c r="B2264" s="75" t="s">
        <v>7837</v>
      </c>
    </row>
    <row r="2265" spans="1:2" ht="15">
      <c r="A2265" s="76" t="s">
        <v>3334</v>
      </c>
      <c r="B2265" s="75" t="s">
        <v>7837</v>
      </c>
    </row>
    <row r="2266" spans="1:2" ht="15">
      <c r="A2266" s="76" t="s">
        <v>3335</v>
      </c>
      <c r="B2266" s="75" t="s">
        <v>7837</v>
      </c>
    </row>
    <row r="2267" spans="1:2" ht="15">
      <c r="A2267" s="76" t="s">
        <v>3336</v>
      </c>
      <c r="B2267" s="75" t="s">
        <v>7837</v>
      </c>
    </row>
    <row r="2268" spans="1:2" ht="15">
      <c r="A2268" s="76" t="s">
        <v>3337</v>
      </c>
      <c r="B2268" s="75" t="s">
        <v>7837</v>
      </c>
    </row>
    <row r="2269" spans="1:2" ht="15">
      <c r="A2269" s="76" t="s">
        <v>447</v>
      </c>
      <c r="B2269" s="75" t="s">
        <v>7837</v>
      </c>
    </row>
    <row r="2270" spans="1:2" ht="15">
      <c r="A2270" s="76" t="s">
        <v>3338</v>
      </c>
      <c r="B2270" s="75" t="s">
        <v>7837</v>
      </c>
    </row>
    <row r="2271" spans="1:2" ht="15">
      <c r="A2271" s="76" t="s">
        <v>3339</v>
      </c>
      <c r="B2271" s="75" t="s">
        <v>7837</v>
      </c>
    </row>
    <row r="2272" spans="1:2" ht="15">
      <c r="A2272" s="76" t="s">
        <v>3340</v>
      </c>
      <c r="B2272" s="75" t="s">
        <v>7837</v>
      </c>
    </row>
    <row r="2273" spans="1:2" ht="15">
      <c r="A2273" s="76" t="s">
        <v>3341</v>
      </c>
      <c r="B2273" s="75" t="s">
        <v>7837</v>
      </c>
    </row>
    <row r="2274" spans="1:2" ht="15">
      <c r="A2274" s="76" t="s">
        <v>3342</v>
      </c>
      <c r="B2274" s="75" t="s">
        <v>7837</v>
      </c>
    </row>
    <row r="2275" spans="1:2" ht="15">
      <c r="A2275" s="76" t="s">
        <v>413</v>
      </c>
      <c r="B2275" s="75" t="s">
        <v>7837</v>
      </c>
    </row>
    <row r="2276" spans="1:2" ht="15">
      <c r="A2276" s="76" t="s">
        <v>590</v>
      </c>
      <c r="B2276" s="75" t="s">
        <v>7837</v>
      </c>
    </row>
    <row r="2277" spans="1:2" ht="15">
      <c r="A2277" s="76" t="s">
        <v>1045</v>
      </c>
      <c r="B2277" s="75" t="s">
        <v>7837</v>
      </c>
    </row>
    <row r="2278" spans="1:2" ht="15">
      <c r="A2278" s="76" t="s">
        <v>520</v>
      </c>
      <c r="B2278" s="75" t="s">
        <v>7837</v>
      </c>
    </row>
    <row r="2279" spans="1:2" ht="15">
      <c r="A2279" s="76" t="s">
        <v>945</v>
      </c>
      <c r="B2279" s="75" t="s">
        <v>7837</v>
      </c>
    </row>
    <row r="2280" spans="1:2" ht="15">
      <c r="A2280" s="76" t="s">
        <v>997</v>
      </c>
      <c r="B2280" s="75" t="s">
        <v>7837</v>
      </c>
    </row>
    <row r="2281" spans="1:2" ht="15">
      <c r="A2281" s="76" t="s">
        <v>1383</v>
      </c>
      <c r="B2281" s="75" t="s">
        <v>7837</v>
      </c>
    </row>
    <row r="2282" spans="1:2" ht="15">
      <c r="A2282" s="76" t="s">
        <v>996</v>
      </c>
      <c r="B2282" s="75" t="s">
        <v>7837</v>
      </c>
    </row>
    <row r="2283" spans="1:2" ht="15">
      <c r="A2283" s="76" t="s">
        <v>3343</v>
      </c>
      <c r="B2283" s="75" t="s">
        <v>7837</v>
      </c>
    </row>
    <row r="2284" spans="1:2" ht="15">
      <c r="A2284" s="76" t="s">
        <v>3344</v>
      </c>
      <c r="B2284" s="75" t="s">
        <v>7837</v>
      </c>
    </row>
    <row r="2285" spans="1:2" ht="15">
      <c r="A2285" s="76" t="s">
        <v>3345</v>
      </c>
      <c r="B2285" s="75" t="s">
        <v>7837</v>
      </c>
    </row>
    <row r="2286" spans="1:2" ht="15">
      <c r="A2286" s="76" t="s">
        <v>3346</v>
      </c>
      <c r="B2286" s="75" t="s">
        <v>7837</v>
      </c>
    </row>
    <row r="2287" spans="1:2" ht="15">
      <c r="A2287" s="76" t="s">
        <v>3347</v>
      </c>
      <c r="B2287" s="75" t="s">
        <v>7837</v>
      </c>
    </row>
    <row r="2288" spans="1:2" ht="15">
      <c r="A2288" s="76" t="s">
        <v>3348</v>
      </c>
      <c r="B2288" s="75" t="s">
        <v>7837</v>
      </c>
    </row>
    <row r="2289" spans="1:2" ht="15">
      <c r="A2289" s="76" t="s">
        <v>888</v>
      </c>
      <c r="B2289" s="75" t="s">
        <v>7837</v>
      </c>
    </row>
    <row r="2290" spans="1:2" ht="15">
      <c r="A2290" s="76" t="s">
        <v>1398</v>
      </c>
      <c r="B2290" s="75" t="s">
        <v>7837</v>
      </c>
    </row>
    <row r="2291" spans="1:2" ht="15">
      <c r="A2291" s="76" t="s">
        <v>1104</v>
      </c>
      <c r="B2291" s="75" t="s">
        <v>7837</v>
      </c>
    </row>
    <row r="2292" spans="1:2" ht="15">
      <c r="A2292" s="76" t="s">
        <v>421</v>
      </c>
      <c r="B2292" s="75" t="s">
        <v>7837</v>
      </c>
    </row>
    <row r="2293" spans="1:2" ht="15">
      <c r="A2293" s="76" t="s">
        <v>3349</v>
      </c>
      <c r="B2293" s="75" t="s">
        <v>7837</v>
      </c>
    </row>
    <row r="2294" spans="1:2" ht="15">
      <c r="A2294" s="76" t="s">
        <v>3350</v>
      </c>
      <c r="B2294" s="75" t="s">
        <v>7837</v>
      </c>
    </row>
    <row r="2295" spans="1:2" ht="15">
      <c r="A2295" s="76" t="s">
        <v>3351</v>
      </c>
      <c r="B2295" s="75" t="s">
        <v>7837</v>
      </c>
    </row>
    <row r="2296" spans="1:2" ht="15">
      <c r="A2296" s="76" t="s">
        <v>3352</v>
      </c>
      <c r="B2296" s="75" t="s">
        <v>7837</v>
      </c>
    </row>
    <row r="2297" spans="1:2" ht="15">
      <c r="A2297" s="76" t="s">
        <v>3353</v>
      </c>
      <c r="B2297" s="75" t="s">
        <v>7837</v>
      </c>
    </row>
    <row r="2298" spans="1:2" ht="15">
      <c r="A2298" s="76" t="s">
        <v>714</v>
      </c>
      <c r="B2298" s="75" t="s">
        <v>7837</v>
      </c>
    </row>
    <row r="2299" spans="1:2" ht="15">
      <c r="A2299" s="76" t="s">
        <v>3354</v>
      </c>
      <c r="B2299" s="75" t="s">
        <v>7837</v>
      </c>
    </row>
    <row r="2300" spans="1:2" ht="15">
      <c r="A2300" s="76" t="s">
        <v>3355</v>
      </c>
      <c r="B2300" s="75" t="s">
        <v>7837</v>
      </c>
    </row>
    <row r="2301" spans="1:2" ht="15">
      <c r="A2301" s="76" t="s">
        <v>3356</v>
      </c>
      <c r="B2301" s="75" t="s">
        <v>7837</v>
      </c>
    </row>
    <row r="2302" spans="1:2" ht="15">
      <c r="A2302" s="76" t="s">
        <v>3357</v>
      </c>
      <c r="B2302" s="75" t="s">
        <v>7837</v>
      </c>
    </row>
    <row r="2303" spans="1:2" ht="15">
      <c r="A2303" s="76" t="s">
        <v>897</v>
      </c>
      <c r="B2303" s="75" t="s">
        <v>7837</v>
      </c>
    </row>
    <row r="2304" spans="1:2" ht="15">
      <c r="A2304" s="76" t="s">
        <v>3358</v>
      </c>
      <c r="B2304" s="75" t="s">
        <v>7837</v>
      </c>
    </row>
    <row r="2305" spans="1:2" ht="15">
      <c r="A2305" s="76" t="s">
        <v>437</v>
      </c>
      <c r="B2305" s="75" t="s">
        <v>7837</v>
      </c>
    </row>
    <row r="2306" spans="1:2" ht="15">
      <c r="A2306" s="76" t="s">
        <v>626</v>
      </c>
      <c r="B2306" s="75" t="s">
        <v>7837</v>
      </c>
    </row>
    <row r="2307" spans="1:2" ht="15">
      <c r="A2307" s="76" t="s">
        <v>1324</v>
      </c>
      <c r="B2307" s="75" t="s">
        <v>7837</v>
      </c>
    </row>
    <row r="2308" spans="1:2" ht="15">
      <c r="A2308" s="76" t="s">
        <v>3359</v>
      </c>
      <c r="B2308" s="75" t="s">
        <v>7837</v>
      </c>
    </row>
    <row r="2309" spans="1:2" ht="15">
      <c r="A2309" s="76" t="s">
        <v>3360</v>
      </c>
      <c r="B2309" s="75" t="s">
        <v>7837</v>
      </c>
    </row>
    <row r="2310" spans="1:2" ht="15">
      <c r="A2310" s="76" t="s">
        <v>3361</v>
      </c>
      <c r="B2310" s="75" t="s">
        <v>7837</v>
      </c>
    </row>
    <row r="2311" spans="1:2" ht="15">
      <c r="A2311" s="76" t="s">
        <v>3362</v>
      </c>
      <c r="B2311" s="75" t="s">
        <v>7837</v>
      </c>
    </row>
    <row r="2312" spans="1:2" ht="15">
      <c r="A2312" s="76" t="s">
        <v>3363</v>
      </c>
      <c r="B2312" s="75" t="s">
        <v>7837</v>
      </c>
    </row>
    <row r="2313" spans="1:2" ht="15">
      <c r="A2313" s="76" t="s">
        <v>3364</v>
      </c>
      <c r="B2313" s="75" t="s">
        <v>7837</v>
      </c>
    </row>
    <row r="2314" spans="1:2" ht="15">
      <c r="A2314" s="76" t="s">
        <v>3365</v>
      </c>
      <c r="B2314" s="75" t="s">
        <v>7837</v>
      </c>
    </row>
    <row r="2315" spans="1:2" ht="15">
      <c r="A2315" s="76" t="s">
        <v>3366</v>
      </c>
      <c r="B2315" s="75" t="s">
        <v>7837</v>
      </c>
    </row>
    <row r="2316" spans="1:2" ht="15">
      <c r="A2316" s="76" t="s">
        <v>3367</v>
      </c>
      <c r="B2316" s="75" t="s">
        <v>7837</v>
      </c>
    </row>
    <row r="2317" spans="1:2" ht="15">
      <c r="A2317" s="76" t="s">
        <v>3368</v>
      </c>
      <c r="B2317" s="75" t="s">
        <v>7837</v>
      </c>
    </row>
    <row r="2318" spans="1:2" ht="15">
      <c r="A2318" s="76" t="s">
        <v>3369</v>
      </c>
      <c r="B2318" s="75" t="s">
        <v>7837</v>
      </c>
    </row>
    <row r="2319" spans="1:2" ht="15">
      <c r="A2319" s="76" t="s">
        <v>3370</v>
      </c>
      <c r="B2319" s="75" t="s">
        <v>7837</v>
      </c>
    </row>
    <row r="2320" spans="1:2" ht="15">
      <c r="A2320" s="76" t="s">
        <v>3371</v>
      </c>
      <c r="B2320" s="75" t="s">
        <v>7837</v>
      </c>
    </row>
    <row r="2321" spans="1:2" ht="15">
      <c r="A2321" s="76" t="s">
        <v>410</v>
      </c>
      <c r="B2321" s="75" t="s">
        <v>7837</v>
      </c>
    </row>
    <row r="2322" spans="1:2" ht="15">
      <c r="A2322" s="76" t="s">
        <v>838</v>
      </c>
      <c r="B2322" s="75" t="s">
        <v>7837</v>
      </c>
    </row>
    <row r="2323" spans="1:2" ht="15">
      <c r="A2323" s="76" t="s">
        <v>3372</v>
      </c>
      <c r="B2323" s="75" t="s">
        <v>7837</v>
      </c>
    </row>
    <row r="2324" spans="1:2" ht="15">
      <c r="A2324" s="76" t="s">
        <v>1222</v>
      </c>
      <c r="B2324" s="75" t="s">
        <v>7837</v>
      </c>
    </row>
    <row r="2325" spans="1:2" ht="15">
      <c r="A2325" s="76" t="s">
        <v>3373</v>
      </c>
      <c r="B2325" s="75" t="s">
        <v>7837</v>
      </c>
    </row>
    <row r="2326" spans="1:2" ht="15">
      <c r="A2326" s="76" t="s">
        <v>3374</v>
      </c>
      <c r="B2326" s="75" t="s">
        <v>7837</v>
      </c>
    </row>
    <row r="2327" spans="1:2" ht="15">
      <c r="A2327" s="76" t="s">
        <v>3375</v>
      </c>
      <c r="B2327" s="75" t="s">
        <v>7837</v>
      </c>
    </row>
    <row r="2328" spans="1:2" ht="15">
      <c r="A2328" s="76" t="s">
        <v>3376</v>
      </c>
      <c r="B2328" s="75" t="s">
        <v>7837</v>
      </c>
    </row>
    <row r="2329" spans="1:2" ht="15">
      <c r="A2329" s="76" t="s">
        <v>3377</v>
      </c>
      <c r="B2329" s="75" t="s">
        <v>7837</v>
      </c>
    </row>
    <row r="2330" spans="1:2" ht="15">
      <c r="A2330" s="76" t="s">
        <v>561</v>
      </c>
      <c r="B2330" s="75" t="s">
        <v>7837</v>
      </c>
    </row>
    <row r="2331" spans="1:2" ht="15">
      <c r="A2331" s="76" t="s">
        <v>3378</v>
      </c>
      <c r="B2331" s="75" t="s">
        <v>7837</v>
      </c>
    </row>
    <row r="2332" spans="1:2" ht="15">
      <c r="A2332" s="76" t="s">
        <v>3379</v>
      </c>
      <c r="B2332" s="75" t="s">
        <v>7837</v>
      </c>
    </row>
    <row r="2333" spans="1:2" ht="15">
      <c r="A2333" s="76" t="s">
        <v>3380</v>
      </c>
      <c r="B2333" s="75" t="s">
        <v>7837</v>
      </c>
    </row>
    <row r="2334" spans="1:2" ht="15">
      <c r="A2334" s="76" t="s">
        <v>720</v>
      </c>
      <c r="B2334" s="75" t="s">
        <v>7837</v>
      </c>
    </row>
    <row r="2335" spans="1:2" ht="15">
      <c r="A2335" s="76" t="s">
        <v>902</v>
      </c>
      <c r="B2335" s="75" t="s">
        <v>7837</v>
      </c>
    </row>
    <row r="2336" spans="1:2" ht="15">
      <c r="A2336" s="76" t="s">
        <v>3381</v>
      </c>
      <c r="B2336" s="75" t="s">
        <v>7837</v>
      </c>
    </row>
    <row r="2337" spans="1:2" ht="15">
      <c r="A2337" s="76" t="s">
        <v>3382</v>
      </c>
      <c r="B2337" s="75" t="s">
        <v>7837</v>
      </c>
    </row>
    <row r="2338" spans="1:2" ht="15">
      <c r="A2338" s="76" t="s">
        <v>3383</v>
      </c>
      <c r="B2338" s="75" t="s">
        <v>7837</v>
      </c>
    </row>
    <row r="2339" spans="1:2" ht="15">
      <c r="A2339" s="76" t="s">
        <v>3384</v>
      </c>
      <c r="B2339" s="75" t="s">
        <v>7837</v>
      </c>
    </row>
    <row r="2340" spans="1:2" ht="15">
      <c r="A2340" s="76" t="s">
        <v>3385</v>
      </c>
      <c r="B2340" s="75" t="s">
        <v>7837</v>
      </c>
    </row>
    <row r="2341" spans="1:2" ht="15">
      <c r="A2341" s="76" t="s">
        <v>3386</v>
      </c>
      <c r="B2341" s="75" t="s">
        <v>7837</v>
      </c>
    </row>
    <row r="2342" spans="1:2" ht="15">
      <c r="A2342" s="76" t="s">
        <v>3387</v>
      </c>
      <c r="B2342" s="75" t="s">
        <v>7837</v>
      </c>
    </row>
    <row r="2343" spans="1:2" ht="15">
      <c r="A2343" s="76" t="s">
        <v>3388</v>
      </c>
      <c r="B2343" s="75" t="s">
        <v>7837</v>
      </c>
    </row>
    <row r="2344" spans="1:2" ht="15">
      <c r="A2344" s="76" t="s">
        <v>3389</v>
      </c>
      <c r="B2344" s="75" t="s">
        <v>7837</v>
      </c>
    </row>
    <row r="2345" spans="1:2" ht="15">
      <c r="A2345" s="76" t="s">
        <v>3390</v>
      </c>
      <c r="B2345" s="75" t="s">
        <v>7837</v>
      </c>
    </row>
    <row r="2346" spans="1:2" ht="15">
      <c r="A2346" s="76" t="s">
        <v>1494</v>
      </c>
      <c r="B2346" s="75" t="s">
        <v>7837</v>
      </c>
    </row>
    <row r="2347" spans="1:2" ht="15">
      <c r="A2347" s="76" t="s">
        <v>3391</v>
      </c>
      <c r="B2347" s="75" t="s">
        <v>7837</v>
      </c>
    </row>
    <row r="2348" spans="1:2" ht="15">
      <c r="A2348" s="76" t="s">
        <v>3392</v>
      </c>
      <c r="B2348" s="75" t="s">
        <v>7837</v>
      </c>
    </row>
    <row r="2349" spans="1:2" ht="15">
      <c r="A2349" s="76" t="s">
        <v>409</v>
      </c>
      <c r="B2349" s="75" t="s">
        <v>7837</v>
      </c>
    </row>
    <row r="2350" spans="1:2" ht="15">
      <c r="A2350" s="76" t="s">
        <v>3393</v>
      </c>
      <c r="B2350" s="75" t="s">
        <v>7837</v>
      </c>
    </row>
    <row r="2351" spans="1:2" ht="15">
      <c r="A2351" s="76" t="s">
        <v>3394</v>
      </c>
      <c r="B2351" s="75" t="s">
        <v>7837</v>
      </c>
    </row>
    <row r="2352" spans="1:2" ht="15">
      <c r="A2352" s="76" t="s">
        <v>3395</v>
      </c>
      <c r="B2352" s="75" t="s">
        <v>7837</v>
      </c>
    </row>
    <row r="2353" spans="1:2" ht="15">
      <c r="A2353" s="76" t="s">
        <v>1210</v>
      </c>
      <c r="B2353" s="75" t="s">
        <v>7837</v>
      </c>
    </row>
    <row r="2354" spans="1:2" ht="15">
      <c r="A2354" s="76" t="s">
        <v>632</v>
      </c>
      <c r="B2354" s="75" t="s">
        <v>7837</v>
      </c>
    </row>
    <row r="2355" spans="1:2" ht="15">
      <c r="A2355" s="76" t="s">
        <v>3396</v>
      </c>
      <c r="B2355" s="75" t="s">
        <v>7837</v>
      </c>
    </row>
    <row r="2356" spans="1:2" ht="15">
      <c r="A2356" s="76" t="s">
        <v>3397</v>
      </c>
      <c r="B2356" s="75" t="s">
        <v>7837</v>
      </c>
    </row>
    <row r="2357" spans="1:2" ht="15">
      <c r="A2357" s="76" t="s">
        <v>848</v>
      </c>
      <c r="B2357" s="75" t="s">
        <v>7837</v>
      </c>
    </row>
    <row r="2358" spans="1:2" ht="15">
      <c r="A2358" s="76" t="s">
        <v>3398</v>
      </c>
      <c r="B2358" s="75" t="s">
        <v>7837</v>
      </c>
    </row>
    <row r="2359" spans="1:2" ht="15">
      <c r="A2359" s="76" t="s">
        <v>3399</v>
      </c>
      <c r="B2359" s="75" t="s">
        <v>7837</v>
      </c>
    </row>
    <row r="2360" spans="1:2" ht="15">
      <c r="A2360" s="76" t="s">
        <v>885</v>
      </c>
      <c r="B2360" s="75" t="s">
        <v>7837</v>
      </c>
    </row>
    <row r="2361" spans="1:2" ht="15">
      <c r="A2361" s="76" t="s">
        <v>1155</v>
      </c>
      <c r="B2361" s="75" t="s">
        <v>7837</v>
      </c>
    </row>
    <row r="2362" spans="1:2" ht="15">
      <c r="A2362" s="76" t="s">
        <v>3400</v>
      </c>
      <c r="B2362" s="75" t="s">
        <v>7837</v>
      </c>
    </row>
    <row r="2363" spans="1:2" ht="15">
      <c r="A2363" s="76" t="s">
        <v>3401</v>
      </c>
      <c r="B2363" s="75" t="s">
        <v>7837</v>
      </c>
    </row>
    <row r="2364" spans="1:2" ht="15">
      <c r="A2364" s="76" t="s">
        <v>3402</v>
      </c>
      <c r="B2364" s="75" t="s">
        <v>7837</v>
      </c>
    </row>
    <row r="2365" spans="1:2" ht="15">
      <c r="A2365" s="76" t="s">
        <v>3403</v>
      </c>
      <c r="B2365" s="75" t="s">
        <v>7837</v>
      </c>
    </row>
    <row r="2366" spans="1:2" ht="15">
      <c r="A2366" s="76" t="s">
        <v>3404</v>
      </c>
      <c r="B2366" s="75" t="s">
        <v>7837</v>
      </c>
    </row>
    <row r="2367" spans="1:2" ht="15">
      <c r="A2367" s="76" t="s">
        <v>3405</v>
      </c>
      <c r="B2367" s="75" t="s">
        <v>7837</v>
      </c>
    </row>
    <row r="2368" spans="1:2" ht="15">
      <c r="A2368" s="76" t="s">
        <v>3406</v>
      </c>
      <c r="B2368" s="75" t="s">
        <v>7837</v>
      </c>
    </row>
    <row r="2369" spans="1:2" ht="15">
      <c r="A2369" s="76" t="s">
        <v>1334</v>
      </c>
      <c r="B2369" s="75" t="s">
        <v>7837</v>
      </c>
    </row>
    <row r="2370" spans="1:2" ht="15">
      <c r="A2370" s="76" t="s">
        <v>3407</v>
      </c>
      <c r="B2370" s="75" t="s">
        <v>7837</v>
      </c>
    </row>
    <row r="2371" spans="1:2" ht="15">
      <c r="A2371" s="76" t="s">
        <v>3408</v>
      </c>
      <c r="B2371" s="75" t="s">
        <v>7837</v>
      </c>
    </row>
    <row r="2372" spans="1:2" ht="15">
      <c r="A2372" s="76" t="s">
        <v>495</v>
      </c>
      <c r="B2372" s="75" t="s">
        <v>7837</v>
      </c>
    </row>
    <row r="2373" spans="1:2" ht="15">
      <c r="A2373" s="76" t="s">
        <v>1022</v>
      </c>
      <c r="B2373" s="75" t="s">
        <v>7837</v>
      </c>
    </row>
    <row r="2374" spans="1:2" ht="15">
      <c r="A2374" s="76" t="s">
        <v>3409</v>
      </c>
      <c r="B2374" s="75" t="s">
        <v>7837</v>
      </c>
    </row>
    <row r="2375" spans="1:2" ht="15">
      <c r="A2375" s="76" t="s">
        <v>3410</v>
      </c>
      <c r="B2375" s="75" t="s">
        <v>7837</v>
      </c>
    </row>
    <row r="2376" spans="1:2" ht="15">
      <c r="A2376" s="76" t="s">
        <v>3411</v>
      </c>
      <c r="B2376" s="75" t="s">
        <v>7837</v>
      </c>
    </row>
    <row r="2377" spans="1:2" ht="15">
      <c r="A2377" s="76" t="s">
        <v>1094</v>
      </c>
      <c r="B2377" s="75" t="s">
        <v>7837</v>
      </c>
    </row>
    <row r="2378" spans="1:2" ht="15">
      <c r="A2378" s="76" t="s">
        <v>3412</v>
      </c>
      <c r="B2378" s="75" t="s">
        <v>7837</v>
      </c>
    </row>
    <row r="2379" spans="1:2" ht="15">
      <c r="A2379" s="76" t="s">
        <v>1023</v>
      </c>
      <c r="B2379" s="75" t="s">
        <v>7837</v>
      </c>
    </row>
    <row r="2380" spans="1:2" ht="15">
      <c r="A2380" s="76" t="s">
        <v>3413</v>
      </c>
      <c r="B2380" s="75" t="s">
        <v>7837</v>
      </c>
    </row>
    <row r="2381" spans="1:2" ht="15">
      <c r="A2381" s="76" t="s">
        <v>3414</v>
      </c>
      <c r="B2381" s="75" t="s">
        <v>7837</v>
      </c>
    </row>
    <row r="2382" spans="1:2" ht="15">
      <c r="A2382" s="76" t="s">
        <v>3415</v>
      </c>
      <c r="B2382" s="75" t="s">
        <v>7837</v>
      </c>
    </row>
    <row r="2383" spans="1:2" ht="15">
      <c r="A2383" s="76" t="s">
        <v>3416</v>
      </c>
      <c r="B2383" s="75" t="s">
        <v>7837</v>
      </c>
    </row>
    <row r="2384" spans="1:2" ht="15">
      <c r="A2384" s="76" t="s">
        <v>3417</v>
      </c>
      <c r="B2384" s="75" t="s">
        <v>7837</v>
      </c>
    </row>
    <row r="2385" spans="1:2" ht="15">
      <c r="A2385" s="76" t="s">
        <v>3418</v>
      </c>
      <c r="B2385" s="75" t="s">
        <v>7837</v>
      </c>
    </row>
    <row r="2386" spans="1:2" ht="15">
      <c r="A2386" s="76" t="s">
        <v>3419</v>
      </c>
      <c r="B2386" s="75" t="s">
        <v>7837</v>
      </c>
    </row>
    <row r="2387" spans="1:2" ht="15">
      <c r="A2387" s="76" t="s">
        <v>3420</v>
      </c>
      <c r="B2387" s="75" t="s">
        <v>7837</v>
      </c>
    </row>
    <row r="2388" spans="1:2" ht="15">
      <c r="A2388" s="76" t="s">
        <v>829</v>
      </c>
      <c r="B2388" s="75" t="s">
        <v>7837</v>
      </c>
    </row>
    <row r="2389" spans="1:2" ht="15">
      <c r="A2389" s="76" t="s">
        <v>3421</v>
      </c>
      <c r="B2389" s="75" t="s">
        <v>7837</v>
      </c>
    </row>
    <row r="2390" spans="1:2" ht="15">
      <c r="A2390" s="76" t="s">
        <v>3422</v>
      </c>
      <c r="B2390" s="75" t="s">
        <v>7837</v>
      </c>
    </row>
    <row r="2391" spans="1:2" ht="15">
      <c r="A2391" s="76" t="s">
        <v>3423</v>
      </c>
      <c r="B2391" s="75" t="s">
        <v>7837</v>
      </c>
    </row>
    <row r="2392" spans="1:2" ht="15">
      <c r="A2392" s="76" t="s">
        <v>3424</v>
      </c>
      <c r="B2392" s="75" t="s">
        <v>7837</v>
      </c>
    </row>
    <row r="2393" spans="1:2" ht="15">
      <c r="A2393" s="76" t="s">
        <v>3425</v>
      </c>
      <c r="B2393" s="75" t="s">
        <v>7837</v>
      </c>
    </row>
    <row r="2394" spans="1:2" ht="15">
      <c r="A2394" s="76" t="s">
        <v>3426</v>
      </c>
      <c r="B2394" s="75" t="s">
        <v>7837</v>
      </c>
    </row>
    <row r="2395" spans="1:2" ht="15">
      <c r="A2395" s="76" t="s">
        <v>3427</v>
      </c>
      <c r="B2395" s="75" t="s">
        <v>7837</v>
      </c>
    </row>
    <row r="2396" spans="1:2" ht="15">
      <c r="A2396" s="76" t="s">
        <v>3428</v>
      </c>
      <c r="B2396" s="75" t="s">
        <v>7837</v>
      </c>
    </row>
    <row r="2397" spans="1:2" ht="15">
      <c r="A2397" s="76" t="s">
        <v>3429</v>
      </c>
      <c r="B2397" s="75" t="s">
        <v>7837</v>
      </c>
    </row>
    <row r="2398" spans="1:2" ht="15">
      <c r="A2398" s="76" t="s">
        <v>3430</v>
      </c>
      <c r="B2398" s="75" t="s">
        <v>7837</v>
      </c>
    </row>
    <row r="2399" spans="1:2" ht="15">
      <c r="A2399" s="76" t="s">
        <v>3431</v>
      </c>
      <c r="B2399" s="75" t="s">
        <v>7837</v>
      </c>
    </row>
    <row r="2400" spans="1:2" ht="15">
      <c r="A2400" s="76" t="s">
        <v>3432</v>
      </c>
      <c r="B2400" s="75" t="s">
        <v>7837</v>
      </c>
    </row>
    <row r="2401" spans="1:2" ht="15">
      <c r="A2401" s="76" t="s">
        <v>3433</v>
      </c>
      <c r="B2401" s="75" t="s">
        <v>7837</v>
      </c>
    </row>
    <row r="2402" spans="1:2" ht="15">
      <c r="A2402" s="76" t="s">
        <v>3434</v>
      </c>
      <c r="B2402" s="75" t="s">
        <v>7837</v>
      </c>
    </row>
    <row r="2403" spans="1:2" ht="15">
      <c r="A2403" s="76" t="s">
        <v>3435</v>
      </c>
      <c r="B2403" s="75" t="s">
        <v>7837</v>
      </c>
    </row>
    <row r="2404" spans="1:2" ht="15">
      <c r="A2404" s="76" t="s">
        <v>3436</v>
      </c>
      <c r="B2404" s="75" t="s">
        <v>7837</v>
      </c>
    </row>
    <row r="2405" spans="1:2" ht="15">
      <c r="A2405" s="76" t="s">
        <v>3437</v>
      </c>
      <c r="B2405" s="75" t="s">
        <v>7837</v>
      </c>
    </row>
    <row r="2406" spans="1:2" ht="15">
      <c r="A2406" s="76" t="s">
        <v>616</v>
      </c>
      <c r="B2406" s="75" t="s">
        <v>7837</v>
      </c>
    </row>
    <row r="2407" spans="1:2" ht="15">
      <c r="A2407" s="76" t="s">
        <v>3438</v>
      </c>
      <c r="B2407" s="75" t="s">
        <v>7837</v>
      </c>
    </row>
    <row r="2408" spans="1:2" ht="15">
      <c r="A2408" s="76" t="s">
        <v>3439</v>
      </c>
      <c r="B2408" s="75" t="s">
        <v>7837</v>
      </c>
    </row>
    <row r="2409" spans="1:2" ht="15">
      <c r="A2409" s="76" t="s">
        <v>3440</v>
      </c>
      <c r="B2409" s="75" t="s">
        <v>7837</v>
      </c>
    </row>
    <row r="2410" spans="1:2" ht="15">
      <c r="A2410" s="76" t="s">
        <v>3441</v>
      </c>
      <c r="B2410" s="75" t="s">
        <v>7837</v>
      </c>
    </row>
    <row r="2411" spans="1:2" ht="15">
      <c r="A2411" s="76" t="s">
        <v>3442</v>
      </c>
      <c r="B2411" s="75" t="s">
        <v>7837</v>
      </c>
    </row>
    <row r="2412" spans="1:2" ht="15">
      <c r="A2412" s="76" t="s">
        <v>3443</v>
      </c>
      <c r="B2412" s="75" t="s">
        <v>7837</v>
      </c>
    </row>
    <row r="2413" spans="1:2" ht="15">
      <c r="A2413" s="76" t="s">
        <v>3444</v>
      </c>
      <c r="B2413" s="75" t="s">
        <v>7837</v>
      </c>
    </row>
    <row r="2414" spans="1:2" ht="15">
      <c r="A2414" s="76" t="s">
        <v>3445</v>
      </c>
      <c r="B2414" s="75" t="s">
        <v>7837</v>
      </c>
    </row>
    <row r="2415" spans="1:2" ht="15">
      <c r="A2415" s="76" t="s">
        <v>3446</v>
      </c>
      <c r="B2415" s="75" t="s">
        <v>7837</v>
      </c>
    </row>
    <row r="2416" spans="1:2" ht="15">
      <c r="A2416" s="76" t="s">
        <v>3447</v>
      </c>
      <c r="B2416" s="75" t="s">
        <v>7837</v>
      </c>
    </row>
    <row r="2417" spans="1:2" ht="15">
      <c r="A2417" s="76" t="s">
        <v>3448</v>
      </c>
      <c r="B2417" s="75" t="s">
        <v>7837</v>
      </c>
    </row>
    <row r="2418" spans="1:2" ht="15">
      <c r="A2418" s="76" t="s">
        <v>3449</v>
      </c>
      <c r="B2418" s="75" t="s">
        <v>7837</v>
      </c>
    </row>
    <row r="2419" spans="1:2" ht="15">
      <c r="A2419" s="76" t="s">
        <v>3450</v>
      </c>
      <c r="B2419" s="75" t="s">
        <v>7837</v>
      </c>
    </row>
    <row r="2420" spans="1:2" ht="15">
      <c r="A2420" s="76" t="s">
        <v>3451</v>
      </c>
      <c r="B2420" s="75" t="s">
        <v>7837</v>
      </c>
    </row>
    <row r="2421" spans="1:2" ht="15">
      <c r="A2421" s="76" t="s">
        <v>948</v>
      </c>
      <c r="B2421" s="75" t="s">
        <v>7837</v>
      </c>
    </row>
    <row r="2422" spans="1:2" ht="15">
      <c r="A2422" s="76" t="s">
        <v>3452</v>
      </c>
      <c r="B2422" s="75" t="s">
        <v>7837</v>
      </c>
    </row>
    <row r="2423" spans="1:2" ht="15">
      <c r="A2423" s="76" t="s">
        <v>1102</v>
      </c>
      <c r="B2423" s="75" t="s">
        <v>7837</v>
      </c>
    </row>
    <row r="2424" spans="1:2" ht="15">
      <c r="A2424" s="76" t="s">
        <v>3453</v>
      </c>
      <c r="B2424" s="75" t="s">
        <v>7837</v>
      </c>
    </row>
    <row r="2425" spans="1:2" ht="15">
      <c r="A2425" s="76" t="s">
        <v>3454</v>
      </c>
      <c r="B2425" s="75" t="s">
        <v>7837</v>
      </c>
    </row>
    <row r="2426" spans="1:2" ht="15">
      <c r="A2426" s="76" t="s">
        <v>3455</v>
      </c>
      <c r="B2426" s="75" t="s">
        <v>7837</v>
      </c>
    </row>
    <row r="2427" spans="1:2" ht="15">
      <c r="A2427" s="76" t="s">
        <v>3456</v>
      </c>
      <c r="B2427" s="75" t="s">
        <v>7837</v>
      </c>
    </row>
    <row r="2428" spans="1:2" ht="15">
      <c r="A2428" s="76" t="s">
        <v>3457</v>
      </c>
      <c r="B2428" s="75" t="s">
        <v>7837</v>
      </c>
    </row>
    <row r="2429" spans="1:2" ht="15">
      <c r="A2429" s="76" t="s">
        <v>558</v>
      </c>
      <c r="B2429" s="75" t="s">
        <v>7837</v>
      </c>
    </row>
    <row r="2430" spans="1:2" ht="15">
      <c r="A2430" s="76" t="s">
        <v>3458</v>
      </c>
      <c r="B2430" s="75" t="s">
        <v>7837</v>
      </c>
    </row>
    <row r="2431" spans="1:2" ht="15">
      <c r="A2431" s="76" t="s">
        <v>3459</v>
      </c>
      <c r="B2431" s="75" t="s">
        <v>7837</v>
      </c>
    </row>
    <row r="2432" spans="1:2" ht="15">
      <c r="A2432" s="76" t="s">
        <v>3460</v>
      </c>
      <c r="B2432" s="75" t="s">
        <v>7837</v>
      </c>
    </row>
    <row r="2433" spans="1:2" ht="15">
      <c r="A2433" s="76" t="s">
        <v>3461</v>
      </c>
      <c r="B2433" s="75" t="s">
        <v>7837</v>
      </c>
    </row>
    <row r="2434" spans="1:2" ht="15">
      <c r="A2434" s="76" t="s">
        <v>429</v>
      </c>
      <c r="B2434" s="75" t="s">
        <v>7837</v>
      </c>
    </row>
    <row r="2435" spans="1:2" ht="15">
      <c r="A2435" s="76" t="s">
        <v>452</v>
      </c>
      <c r="B2435" s="75" t="s">
        <v>7837</v>
      </c>
    </row>
    <row r="2436" spans="1:2" ht="15">
      <c r="A2436" s="76" t="s">
        <v>767</v>
      </c>
      <c r="B2436" s="75" t="s">
        <v>7837</v>
      </c>
    </row>
    <row r="2437" spans="1:2" ht="15">
      <c r="A2437" s="76" t="s">
        <v>3462</v>
      </c>
      <c r="B2437" s="75" t="s">
        <v>7837</v>
      </c>
    </row>
    <row r="2438" spans="1:2" ht="15">
      <c r="A2438" s="76" t="s">
        <v>3463</v>
      </c>
      <c r="B2438" s="75" t="s">
        <v>7837</v>
      </c>
    </row>
    <row r="2439" spans="1:2" ht="15">
      <c r="A2439" s="76" t="s">
        <v>3464</v>
      </c>
      <c r="B2439" s="75" t="s">
        <v>7837</v>
      </c>
    </row>
    <row r="2440" spans="1:2" ht="15">
      <c r="A2440" s="76" t="s">
        <v>1412</v>
      </c>
      <c r="B2440" s="75" t="s">
        <v>7837</v>
      </c>
    </row>
    <row r="2441" spans="1:2" ht="15">
      <c r="A2441" s="76" t="s">
        <v>3465</v>
      </c>
      <c r="B2441" s="75" t="s">
        <v>7837</v>
      </c>
    </row>
    <row r="2442" spans="1:2" ht="15">
      <c r="A2442" s="76" t="s">
        <v>1287</v>
      </c>
      <c r="B2442" s="75" t="s">
        <v>7837</v>
      </c>
    </row>
    <row r="2443" spans="1:2" ht="15">
      <c r="A2443" s="76" t="s">
        <v>3466</v>
      </c>
      <c r="B2443" s="75" t="s">
        <v>7837</v>
      </c>
    </row>
    <row r="2444" spans="1:2" ht="15">
      <c r="A2444" s="76" t="s">
        <v>3467</v>
      </c>
      <c r="B2444" s="75" t="s">
        <v>7837</v>
      </c>
    </row>
    <row r="2445" spans="1:2" ht="15">
      <c r="A2445" s="76" t="s">
        <v>3468</v>
      </c>
      <c r="B2445" s="75" t="s">
        <v>7837</v>
      </c>
    </row>
    <row r="2446" spans="1:2" ht="15">
      <c r="A2446" s="76" t="s">
        <v>3469</v>
      </c>
      <c r="B2446" s="75" t="s">
        <v>7837</v>
      </c>
    </row>
    <row r="2447" spans="1:2" ht="15">
      <c r="A2447" s="76" t="s">
        <v>3470</v>
      </c>
      <c r="B2447" s="75" t="s">
        <v>7837</v>
      </c>
    </row>
    <row r="2448" spans="1:2" ht="15">
      <c r="A2448" s="76" t="s">
        <v>3471</v>
      </c>
      <c r="B2448" s="75" t="s">
        <v>7837</v>
      </c>
    </row>
    <row r="2449" spans="1:2" ht="15">
      <c r="A2449" s="76" t="s">
        <v>3472</v>
      </c>
      <c r="B2449" s="75" t="s">
        <v>7837</v>
      </c>
    </row>
    <row r="2450" spans="1:2" ht="15">
      <c r="A2450" s="76" t="s">
        <v>3473</v>
      </c>
      <c r="B2450" s="75" t="s">
        <v>7837</v>
      </c>
    </row>
    <row r="2451" spans="1:2" ht="15">
      <c r="A2451" s="76" t="s">
        <v>3474</v>
      </c>
      <c r="B2451" s="75" t="s">
        <v>7837</v>
      </c>
    </row>
    <row r="2452" spans="1:2" ht="15">
      <c r="A2452" s="76" t="s">
        <v>1162</v>
      </c>
      <c r="B2452" s="75" t="s">
        <v>7837</v>
      </c>
    </row>
    <row r="2453" spans="1:2" ht="15">
      <c r="A2453" s="76" t="s">
        <v>3475</v>
      </c>
      <c r="B2453" s="75" t="s">
        <v>7837</v>
      </c>
    </row>
    <row r="2454" spans="1:2" ht="15">
      <c r="A2454" s="76" t="s">
        <v>3476</v>
      </c>
      <c r="B2454" s="75" t="s">
        <v>7837</v>
      </c>
    </row>
    <row r="2455" spans="1:2" ht="15">
      <c r="A2455" s="76" t="s">
        <v>3477</v>
      </c>
      <c r="B2455" s="75" t="s">
        <v>7837</v>
      </c>
    </row>
    <row r="2456" spans="1:2" ht="15">
      <c r="A2456" s="76" t="s">
        <v>3478</v>
      </c>
      <c r="B2456" s="75" t="s">
        <v>7837</v>
      </c>
    </row>
    <row r="2457" spans="1:2" ht="15">
      <c r="A2457" s="76" t="s">
        <v>1112</v>
      </c>
      <c r="B2457" s="75" t="s">
        <v>7837</v>
      </c>
    </row>
    <row r="2458" spans="1:2" ht="15">
      <c r="A2458" s="76" t="s">
        <v>3479</v>
      </c>
      <c r="B2458" s="75" t="s">
        <v>7837</v>
      </c>
    </row>
    <row r="2459" spans="1:2" ht="15">
      <c r="A2459" s="76" t="s">
        <v>3480</v>
      </c>
      <c r="B2459" s="75" t="s">
        <v>7837</v>
      </c>
    </row>
    <row r="2460" spans="1:2" ht="15">
      <c r="A2460" s="76" t="s">
        <v>1475</v>
      </c>
      <c r="B2460" s="75" t="s">
        <v>7837</v>
      </c>
    </row>
    <row r="2461" spans="1:2" ht="15">
      <c r="A2461" s="76" t="s">
        <v>3481</v>
      </c>
      <c r="B2461" s="75" t="s">
        <v>7837</v>
      </c>
    </row>
    <row r="2462" spans="1:2" ht="15">
      <c r="A2462" s="76" t="s">
        <v>3482</v>
      </c>
      <c r="B2462" s="75" t="s">
        <v>7837</v>
      </c>
    </row>
    <row r="2463" spans="1:2" ht="15">
      <c r="A2463" s="76" t="s">
        <v>460</v>
      </c>
      <c r="B2463" s="75" t="s">
        <v>7837</v>
      </c>
    </row>
    <row r="2464" spans="1:2" ht="15">
      <c r="A2464" s="76" t="s">
        <v>420</v>
      </c>
      <c r="B2464" s="75" t="s">
        <v>7837</v>
      </c>
    </row>
    <row r="2465" spans="1:2" ht="15">
      <c r="A2465" s="76" t="s">
        <v>3483</v>
      </c>
      <c r="B2465" s="75" t="s">
        <v>7837</v>
      </c>
    </row>
    <row r="2466" spans="1:2" ht="15">
      <c r="A2466" s="76" t="s">
        <v>3484</v>
      </c>
      <c r="B2466" s="75" t="s">
        <v>7837</v>
      </c>
    </row>
    <row r="2467" spans="1:2" ht="15">
      <c r="A2467" s="76" t="s">
        <v>3485</v>
      </c>
      <c r="B2467" s="75" t="s">
        <v>7837</v>
      </c>
    </row>
    <row r="2468" spans="1:2" ht="15">
      <c r="A2468" s="76" t="s">
        <v>3486</v>
      </c>
      <c r="B2468" s="75" t="s">
        <v>7837</v>
      </c>
    </row>
    <row r="2469" spans="1:2" ht="15">
      <c r="A2469" s="76" t="s">
        <v>3487</v>
      </c>
      <c r="B2469" s="75" t="s">
        <v>7837</v>
      </c>
    </row>
    <row r="2470" spans="1:2" ht="15">
      <c r="A2470" s="76" t="s">
        <v>3488</v>
      </c>
      <c r="B2470" s="75" t="s">
        <v>7837</v>
      </c>
    </row>
    <row r="2471" spans="1:2" ht="15">
      <c r="A2471" s="76" t="s">
        <v>3489</v>
      </c>
      <c r="B2471" s="75" t="s">
        <v>7837</v>
      </c>
    </row>
    <row r="2472" spans="1:2" ht="15">
      <c r="A2472" s="76" t="s">
        <v>3490</v>
      </c>
      <c r="B2472" s="75" t="s">
        <v>7837</v>
      </c>
    </row>
    <row r="2473" spans="1:2" ht="15">
      <c r="A2473" s="76" t="s">
        <v>3491</v>
      </c>
      <c r="B2473" s="75" t="s">
        <v>7837</v>
      </c>
    </row>
    <row r="2474" spans="1:2" ht="15">
      <c r="A2474" s="76" t="s">
        <v>3492</v>
      </c>
      <c r="B2474" s="75" t="s">
        <v>7837</v>
      </c>
    </row>
    <row r="2475" spans="1:2" ht="15">
      <c r="A2475" s="76" t="s">
        <v>3493</v>
      </c>
      <c r="B2475" s="75" t="s">
        <v>7837</v>
      </c>
    </row>
    <row r="2476" spans="1:2" ht="15">
      <c r="A2476" s="76" t="s">
        <v>3494</v>
      </c>
      <c r="B2476" s="75" t="s">
        <v>7837</v>
      </c>
    </row>
    <row r="2477" spans="1:2" ht="15">
      <c r="A2477" s="76" t="s">
        <v>3495</v>
      </c>
      <c r="B2477" s="75" t="s">
        <v>7837</v>
      </c>
    </row>
    <row r="2478" spans="1:2" ht="15">
      <c r="A2478" s="76" t="s">
        <v>3496</v>
      </c>
      <c r="B2478" s="75" t="s">
        <v>7837</v>
      </c>
    </row>
    <row r="2479" spans="1:2" ht="15">
      <c r="A2479" s="76" t="s">
        <v>3497</v>
      </c>
      <c r="B2479" s="75" t="s">
        <v>7837</v>
      </c>
    </row>
    <row r="2480" spans="1:2" ht="15">
      <c r="A2480" s="76" t="s">
        <v>3498</v>
      </c>
      <c r="B2480" s="75" t="s">
        <v>7837</v>
      </c>
    </row>
    <row r="2481" spans="1:2" ht="15">
      <c r="A2481" s="76" t="s">
        <v>3499</v>
      </c>
      <c r="B2481" s="75" t="s">
        <v>7837</v>
      </c>
    </row>
    <row r="2482" spans="1:2" ht="15">
      <c r="A2482" s="76" t="s">
        <v>3500</v>
      </c>
      <c r="B2482" s="75" t="s">
        <v>7837</v>
      </c>
    </row>
    <row r="2483" spans="1:2" ht="15">
      <c r="A2483" s="76" t="s">
        <v>3501</v>
      </c>
      <c r="B2483" s="75" t="s">
        <v>7837</v>
      </c>
    </row>
    <row r="2484" spans="1:2" ht="15">
      <c r="A2484" s="76" t="s">
        <v>3502</v>
      </c>
      <c r="B2484" s="75" t="s">
        <v>7837</v>
      </c>
    </row>
    <row r="2485" spans="1:2" ht="15">
      <c r="A2485" s="76" t="s">
        <v>3503</v>
      </c>
      <c r="B2485" s="75" t="s">
        <v>7837</v>
      </c>
    </row>
    <row r="2486" spans="1:2" ht="15">
      <c r="A2486" s="76" t="s">
        <v>3504</v>
      </c>
      <c r="B2486" s="75" t="s">
        <v>7837</v>
      </c>
    </row>
    <row r="2487" spans="1:2" ht="15">
      <c r="A2487" s="76" t="s">
        <v>3505</v>
      </c>
      <c r="B2487" s="75" t="s">
        <v>7837</v>
      </c>
    </row>
    <row r="2488" spans="1:2" ht="15">
      <c r="A2488" s="76" t="s">
        <v>1327</v>
      </c>
      <c r="B2488" s="75" t="s">
        <v>7837</v>
      </c>
    </row>
    <row r="2489" spans="1:2" ht="15">
      <c r="A2489" s="76" t="s">
        <v>3506</v>
      </c>
      <c r="B2489" s="75" t="s">
        <v>7837</v>
      </c>
    </row>
    <row r="2490" spans="1:2" ht="15">
      <c r="A2490" s="76" t="s">
        <v>3507</v>
      </c>
      <c r="B2490" s="75" t="s">
        <v>7837</v>
      </c>
    </row>
    <row r="2491" spans="1:2" ht="15">
      <c r="A2491" s="76" t="s">
        <v>3508</v>
      </c>
      <c r="B2491" s="75" t="s">
        <v>7837</v>
      </c>
    </row>
    <row r="2492" spans="1:2" ht="15">
      <c r="A2492" s="76" t="s">
        <v>906</v>
      </c>
      <c r="B2492" s="75" t="s">
        <v>7837</v>
      </c>
    </row>
    <row r="2493" spans="1:2" ht="15">
      <c r="A2493" s="76" t="s">
        <v>3509</v>
      </c>
      <c r="B2493" s="75" t="s">
        <v>7837</v>
      </c>
    </row>
    <row r="2494" spans="1:2" ht="15">
      <c r="A2494" s="76" t="s">
        <v>1477</v>
      </c>
      <c r="B2494" s="75" t="s">
        <v>7837</v>
      </c>
    </row>
    <row r="2495" spans="1:2" ht="15">
      <c r="A2495" s="76" t="s">
        <v>474</v>
      </c>
      <c r="B2495" s="75" t="s">
        <v>7837</v>
      </c>
    </row>
    <row r="2496" spans="1:2" ht="15">
      <c r="A2496" s="76" t="s">
        <v>3510</v>
      </c>
      <c r="B2496" s="75" t="s">
        <v>7837</v>
      </c>
    </row>
    <row r="2497" spans="1:2" ht="15">
      <c r="A2497" s="76" t="s">
        <v>3511</v>
      </c>
      <c r="B2497" s="75" t="s">
        <v>7837</v>
      </c>
    </row>
    <row r="2498" spans="1:2" ht="15">
      <c r="A2498" s="76" t="s">
        <v>685</v>
      </c>
      <c r="B2498" s="75" t="s">
        <v>7837</v>
      </c>
    </row>
    <row r="2499" spans="1:2" ht="15">
      <c r="A2499" s="76" t="s">
        <v>653</v>
      </c>
      <c r="B2499" s="75" t="s">
        <v>7837</v>
      </c>
    </row>
    <row r="2500" spans="1:2" ht="15">
      <c r="A2500" s="76" t="s">
        <v>515</v>
      </c>
      <c r="B2500" s="75" t="s">
        <v>7837</v>
      </c>
    </row>
    <row r="2501" spans="1:2" ht="15">
      <c r="A2501" s="76" t="s">
        <v>1303</v>
      </c>
      <c r="B2501" s="75" t="s">
        <v>7837</v>
      </c>
    </row>
    <row r="2502" spans="1:2" ht="15">
      <c r="A2502" s="76" t="s">
        <v>793</v>
      </c>
      <c r="B2502" s="75" t="s">
        <v>7837</v>
      </c>
    </row>
    <row r="2503" spans="1:2" ht="15">
      <c r="A2503" s="76" t="s">
        <v>1469</v>
      </c>
      <c r="B2503" s="75" t="s">
        <v>7837</v>
      </c>
    </row>
    <row r="2504" spans="1:2" ht="15">
      <c r="A2504" s="76" t="s">
        <v>966</v>
      </c>
      <c r="B2504" s="75" t="s">
        <v>7837</v>
      </c>
    </row>
    <row r="2505" spans="1:2" ht="15">
      <c r="A2505" s="76" t="s">
        <v>3512</v>
      </c>
      <c r="B2505" s="75" t="s">
        <v>7837</v>
      </c>
    </row>
    <row r="2506" spans="1:2" ht="15">
      <c r="A2506" s="76" t="s">
        <v>628</v>
      </c>
      <c r="B2506" s="75" t="s">
        <v>7837</v>
      </c>
    </row>
    <row r="2507" spans="1:2" ht="15">
      <c r="A2507" s="76" t="s">
        <v>608</v>
      </c>
      <c r="B2507" s="75" t="s">
        <v>7837</v>
      </c>
    </row>
    <row r="2508" spans="1:2" ht="15">
      <c r="A2508" s="76" t="s">
        <v>807</v>
      </c>
      <c r="B2508" s="75" t="s">
        <v>7837</v>
      </c>
    </row>
    <row r="2509" spans="1:2" ht="15">
      <c r="A2509" s="76" t="s">
        <v>3513</v>
      </c>
      <c r="B2509" s="75" t="s">
        <v>7837</v>
      </c>
    </row>
    <row r="2510" spans="1:2" ht="15">
      <c r="A2510" s="76" t="s">
        <v>3514</v>
      </c>
      <c r="B2510" s="75" t="s">
        <v>7837</v>
      </c>
    </row>
    <row r="2511" spans="1:2" ht="15">
      <c r="A2511" s="76" t="s">
        <v>3515</v>
      </c>
      <c r="B2511" s="75" t="s">
        <v>7837</v>
      </c>
    </row>
    <row r="2512" spans="1:2" ht="15">
      <c r="A2512" s="76" t="s">
        <v>3516</v>
      </c>
      <c r="B2512" s="75" t="s">
        <v>7837</v>
      </c>
    </row>
    <row r="2513" spans="1:2" ht="15">
      <c r="A2513" s="76" t="s">
        <v>3517</v>
      </c>
      <c r="B2513" s="75" t="s">
        <v>7837</v>
      </c>
    </row>
    <row r="2514" spans="1:2" ht="15">
      <c r="A2514" s="76" t="s">
        <v>1393</v>
      </c>
      <c r="B2514" s="75" t="s">
        <v>7837</v>
      </c>
    </row>
    <row r="2515" spans="1:2" ht="15">
      <c r="A2515" s="76" t="s">
        <v>401</v>
      </c>
      <c r="B2515" s="75" t="s">
        <v>7837</v>
      </c>
    </row>
    <row r="2516" spans="1:2" ht="15">
      <c r="A2516" s="76" t="s">
        <v>3518</v>
      </c>
      <c r="B2516" s="75" t="s">
        <v>7837</v>
      </c>
    </row>
    <row r="2517" spans="1:2" ht="15">
      <c r="A2517" s="76" t="s">
        <v>802</v>
      </c>
      <c r="B2517" s="75" t="s">
        <v>7837</v>
      </c>
    </row>
    <row r="2518" spans="1:2" ht="15">
      <c r="A2518" s="76" t="s">
        <v>525</v>
      </c>
      <c r="B2518" s="75" t="s">
        <v>7837</v>
      </c>
    </row>
    <row r="2519" spans="1:2" ht="15">
      <c r="A2519" s="76" t="s">
        <v>3519</v>
      </c>
      <c r="B2519" s="75" t="s">
        <v>7837</v>
      </c>
    </row>
    <row r="2520" spans="1:2" ht="15">
      <c r="A2520" s="76" t="s">
        <v>462</v>
      </c>
      <c r="B2520" s="75" t="s">
        <v>7837</v>
      </c>
    </row>
    <row r="2521" spans="1:2" ht="15">
      <c r="A2521" s="76" t="s">
        <v>3520</v>
      </c>
      <c r="B2521" s="75" t="s">
        <v>7837</v>
      </c>
    </row>
    <row r="2522" spans="1:2" ht="15">
      <c r="A2522" s="76" t="s">
        <v>3521</v>
      </c>
      <c r="B2522" s="75" t="s">
        <v>7837</v>
      </c>
    </row>
    <row r="2523" spans="1:2" ht="15">
      <c r="A2523" s="76" t="s">
        <v>3522</v>
      </c>
      <c r="B2523" s="75" t="s">
        <v>7837</v>
      </c>
    </row>
    <row r="2524" spans="1:2" ht="15">
      <c r="A2524" s="76" t="s">
        <v>3523</v>
      </c>
      <c r="B2524" s="75" t="s">
        <v>7837</v>
      </c>
    </row>
    <row r="2525" spans="1:2" ht="15">
      <c r="A2525" s="76" t="s">
        <v>335</v>
      </c>
      <c r="B2525" s="75" t="s">
        <v>7837</v>
      </c>
    </row>
    <row r="2526" spans="1:2" ht="15">
      <c r="A2526" s="76" t="s">
        <v>3524</v>
      </c>
      <c r="B2526" s="75" t="s">
        <v>7837</v>
      </c>
    </row>
    <row r="2527" spans="1:2" ht="15">
      <c r="A2527" s="76" t="s">
        <v>3525</v>
      </c>
      <c r="B2527" s="75" t="s">
        <v>7837</v>
      </c>
    </row>
    <row r="2528" spans="1:2" ht="15">
      <c r="A2528" s="76" t="s">
        <v>3526</v>
      </c>
      <c r="B2528" s="75" t="s">
        <v>7837</v>
      </c>
    </row>
    <row r="2529" spans="1:2" ht="15">
      <c r="A2529" s="76" t="s">
        <v>1332</v>
      </c>
      <c r="B2529" s="75" t="s">
        <v>7837</v>
      </c>
    </row>
    <row r="2530" spans="1:2" ht="15">
      <c r="A2530" s="76" t="s">
        <v>3527</v>
      </c>
      <c r="B2530" s="75" t="s">
        <v>7837</v>
      </c>
    </row>
    <row r="2531" spans="1:2" ht="15">
      <c r="A2531" s="76" t="s">
        <v>3528</v>
      </c>
      <c r="B2531" s="75" t="s">
        <v>7837</v>
      </c>
    </row>
    <row r="2532" spans="1:2" ht="15">
      <c r="A2532" s="76" t="s">
        <v>3529</v>
      </c>
      <c r="B2532" s="75" t="s">
        <v>7837</v>
      </c>
    </row>
    <row r="2533" spans="1:2" ht="15">
      <c r="A2533" s="76" t="s">
        <v>3530</v>
      </c>
      <c r="B2533" s="75" t="s">
        <v>7837</v>
      </c>
    </row>
    <row r="2534" spans="1:2" ht="15">
      <c r="A2534" s="76" t="s">
        <v>3531</v>
      </c>
      <c r="B2534" s="75" t="s">
        <v>7837</v>
      </c>
    </row>
    <row r="2535" spans="1:2" ht="15">
      <c r="A2535" s="76" t="s">
        <v>3532</v>
      </c>
      <c r="B2535" s="75" t="s">
        <v>7838</v>
      </c>
    </row>
    <row r="2536" spans="1:2" ht="15">
      <c r="A2536" s="76" t="s">
        <v>3533</v>
      </c>
      <c r="B2536" s="75" t="s">
        <v>7838</v>
      </c>
    </row>
    <row r="2537" spans="1:2" ht="15">
      <c r="A2537" s="76" t="s">
        <v>3534</v>
      </c>
      <c r="B2537" s="75" t="s">
        <v>7838</v>
      </c>
    </row>
    <row r="2538" spans="1:2" ht="15">
      <c r="A2538" s="76" t="s">
        <v>3535</v>
      </c>
      <c r="B2538" s="75" t="s">
        <v>7838</v>
      </c>
    </row>
    <row r="2539" spans="1:2" ht="15">
      <c r="A2539" s="76" t="s">
        <v>3536</v>
      </c>
      <c r="B2539" s="75" t="s">
        <v>7838</v>
      </c>
    </row>
    <row r="2540" spans="1:2" ht="15">
      <c r="A2540" s="76" t="s">
        <v>3537</v>
      </c>
      <c r="B2540" s="75" t="s">
        <v>7838</v>
      </c>
    </row>
    <row r="2541" spans="1:2" ht="15">
      <c r="A2541" s="76" t="s">
        <v>3538</v>
      </c>
      <c r="B2541" s="75" t="s">
        <v>7838</v>
      </c>
    </row>
    <row r="2542" spans="1:2" ht="15">
      <c r="A2542" s="76" t="s">
        <v>3539</v>
      </c>
      <c r="B2542" s="75" t="s">
        <v>7838</v>
      </c>
    </row>
    <row r="2543" spans="1:2" ht="15">
      <c r="A2543" s="76" t="s">
        <v>3540</v>
      </c>
      <c r="B2543" s="75" t="s">
        <v>7838</v>
      </c>
    </row>
    <row r="2544" spans="1:2" ht="15">
      <c r="A2544" s="76" t="s">
        <v>3541</v>
      </c>
      <c r="B2544" s="75" t="s">
        <v>7838</v>
      </c>
    </row>
    <row r="2545" spans="1:2" ht="15">
      <c r="A2545" s="76" t="s">
        <v>3542</v>
      </c>
      <c r="B2545" s="75" t="s">
        <v>7838</v>
      </c>
    </row>
    <row r="2546" spans="1:2" ht="15">
      <c r="A2546" s="76" t="s">
        <v>3543</v>
      </c>
      <c r="B2546" s="75" t="s">
        <v>7838</v>
      </c>
    </row>
    <row r="2547" spans="1:2" ht="15">
      <c r="A2547" s="76" t="s">
        <v>3544</v>
      </c>
      <c r="B2547" s="75" t="s">
        <v>7838</v>
      </c>
    </row>
    <row r="2548" spans="1:2" ht="15">
      <c r="A2548" s="76" t="s">
        <v>3545</v>
      </c>
      <c r="B2548" s="75" t="s">
        <v>7838</v>
      </c>
    </row>
    <row r="2549" spans="1:2" ht="15">
      <c r="A2549" s="76" t="s">
        <v>3546</v>
      </c>
      <c r="B2549" s="75" t="s">
        <v>7838</v>
      </c>
    </row>
    <row r="2550" spans="1:2" ht="15">
      <c r="A2550" s="76" t="s">
        <v>3547</v>
      </c>
      <c r="B2550" s="75" t="s">
        <v>7838</v>
      </c>
    </row>
    <row r="2551" spans="1:2" ht="15">
      <c r="A2551" s="76" t="s">
        <v>3548</v>
      </c>
      <c r="B2551" s="75" t="s">
        <v>7838</v>
      </c>
    </row>
    <row r="2552" spans="1:2" ht="15">
      <c r="A2552" s="76" t="s">
        <v>3549</v>
      </c>
      <c r="B2552" s="75" t="s">
        <v>7838</v>
      </c>
    </row>
    <row r="2553" spans="1:2" ht="15">
      <c r="A2553" s="76" t="s">
        <v>3550</v>
      </c>
      <c r="B2553" s="75" t="s">
        <v>7838</v>
      </c>
    </row>
    <row r="2554" spans="1:2" ht="15">
      <c r="A2554" s="76" t="s">
        <v>929</v>
      </c>
      <c r="B2554" s="75" t="s">
        <v>7838</v>
      </c>
    </row>
    <row r="2555" spans="1:2" ht="15">
      <c r="A2555" s="76" t="s">
        <v>3551</v>
      </c>
      <c r="B2555" s="75" t="s">
        <v>7838</v>
      </c>
    </row>
    <row r="2556" spans="1:2" ht="15">
      <c r="A2556" s="76" t="s">
        <v>3552</v>
      </c>
      <c r="B2556" s="75" t="s">
        <v>7838</v>
      </c>
    </row>
    <row r="2557" spans="1:2" ht="15">
      <c r="A2557" s="76" t="s">
        <v>3553</v>
      </c>
      <c r="B2557" s="75" t="s">
        <v>7838</v>
      </c>
    </row>
    <row r="2558" spans="1:2" ht="15">
      <c r="A2558" s="76" t="s">
        <v>569</v>
      </c>
      <c r="B2558" s="75" t="s">
        <v>7838</v>
      </c>
    </row>
    <row r="2559" spans="1:2" ht="15">
      <c r="A2559" s="76" t="s">
        <v>955</v>
      </c>
      <c r="B2559" s="75" t="s">
        <v>7838</v>
      </c>
    </row>
    <row r="2560" spans="1:2" ht="15">
      <c r="A2560" s="76" t="s">
        <v>3554</v>
      </c>
      <c r="B2560" s="75" t="s">
        <v>7838</v>
      </c>
    </row>
    <row r="2561" spans="1:2" ht="15">
      <c r="A2561" s="76" t="s">
        <v>3555</v>
      </c>
      <c r="B2561" s="75" t="s">
        <v>7838</v>
      </c>
    </row>
    <row r="2562" spans="1:2" ht="15">
      <c r="A2562" s="76" t="s">
        <v>3556</v>
      </c>
      <c r="B2562" s="75" t="s">
        <v>7838</v>
      </c>
    </row>
    <row r="2563" spans="1:2" ht="15">
      <c r="A2563" s="76" t="s">
        <v>3557</v>
      </c>
      <c r="B2563" s="75" t="s">
        <v>7838</v>
      </c>
    </row>
    <row r="2564" spans="1:2" ht="15">
      <c r="A2564" s="76" t="s">
        <v>3558</v>
      </c>
      <c r="B2564" s="75" t="s">
        <v>7838</v>
      </c>
    </row>
    <row r="2565" spans="1:2" ht="15">
      <c r="A2565" s="76" t="s">
        <v>3559</v>
      </c>
      <c r="B2565" s="75" t="s">
        <v>7838</v>
      </c>
    </row>
    <row r="2566" spans="1:2" ht="15">
      <c r="A2566" s="76" t="s">
        <v>3560</v>
      </c>
      <c r="B2566" s="75" t="s">
        <v>7838</v>
      </c>
    </row>
    <row r="2567" spans="1:2" ht="15">
      <c r="A2567" s="76" t="s">
        <v>3561</v>
      </c>
      <c r="B2567" s="75" t="s">
        <v>7838</v>
      </c>
    </row>
    <row r="2568" spans="1:2" ht="15">
      <c r="A2568" s="76" t="s">
        <v>3562</v>
      </c>
      <c r="B2568" s="75" t="s">
        <v>7838</v>
      </c>
    </row>
    <row r="2569" spans="1:2" ht="15">
      <c r="A2569" s="76" t="s">
        <v>3563</v>
      </c>
      <c r="B2569" s="75" t="s">
        <v>7838</v>
      </c>
    </row>
    <row r="2570" spans="1:2" ht="15">
      <c r="A2570" s="76" t="s">
        <v>1109</v>
      </c>
      <c r="B2570" s="75" t="s">
        <v>7838</v>
      </c>
    </row>
    <row r="2571" spans="1:2" ht="15">
      <c r="A2571" s="76" t="s">
        <v>3564</v>
      </c>
      <c r="B2571" s="75" t="s">
        <v>7838</v>
      </c>
    </row>
    <row r="2572" spans="1:2" ht="15">
      <c r="A2572" s="76" t="s">
        <v>3565</v>
      </c>
      <c r="B2572" s="75" t="s">
        <v>7838</v>
      </c>
    </row>
    <row r="2573" spans="1:2" ht="15">
      <c r="A2573" s="76" t="s">
        <v>3566</v>
      </c>
      <c r="B2573" s="75" t="s">
        <v>7838</v>
      </c>
    </row>
    <row r="2574" spans="1:2" ht="15">
      <c r="A2574" s="76" t="s">
        <v>3567</v>
      </c>
      <c r="B2574" s="75" t="s">
        <v>7838</v>
      </c>
    </row>
    <row r="2575" spans="1:2" ht="15">
      <c r="A2575" s="76" t="s">
        <v>3568</v>
      </c>
      <c r="B2575" s="75" t="s">
        <v>7838</v>
      </c>
    </row>
    <row r="2576" spans="1:2" ht="15">
      <c r="A2576" s="76" t="s">
        <v>3569</v>
      </c>
      <c r="B2576" s="75" t="s">
        <v>7838</v>
      </c>
    </row>
    <row r="2577" spans="1:2" ht="15">
      <c r="A2577" s="76" t="s">
        <v>1262</v>
      </c>
      <c r="B2577" s="75" t="s">
        <v>7838</v>
      </c>
    </row>
    <row r="2578" spans="1:2" ht="15">
      <c r="A2578" s="76" t="s">
        <v>3570</v>
      </c>
      <c r="B2578" s="75" t="s">
        <v>7838</v>
      </c>
    </row>
    <row r="2579" spans="1:2" ht="15">
      <c r="A2579" s="76" t="s">
        <v>3571</v>
      </c>
      <c r="B2579" s="75" t="s">
        <v>7838</v>
      </c>
    </row>
    <row r="2580" spans="1:2" ht="15">
      <c r="A2580" s="76" t="s">
        <v>3572</v>
      </c>
      <c r="B2580" s="75" t="s">
        <v>7838</v>
      </c>
    </row>
    <row r="2581" spans="1:2" ht="15">
      <c r="A2581" s="76" t="s">
        <v>3573</v>
      </c>
      <c r="B2581" s="75" t="s">
        <v>7838</v>
      </c>
    </row>
    <row r="2582" spans="1:2" ht="15">
      <c r="A2582" s="76" t="s">
        <v>3574</v>
      </c>
      <c r="B2582" s="75" t="s">
        <v>7838</v>
      </c>
    </row>
    <row r="2583" spans="1:2" ht="15">
      <c r="A2583" s="76" t="s">
        <v>3575</v>
      </c>
      <c r="B2583" s="75" t="s">
        <v>7838</v>
      </c>
    </row>
    <row r="2584" spans="1:2" ht="15">
      <c r="A2584" s="76" t="s">
        <v>3576</v>
      </c>
      <c r="B2584" s="75" t="s">
        <v>7838</v>
      </c>
    </row>
    <row r="2585" spans="1:2" ht="15">
      <c r="A2585" s="76" t="s">
        <v>3577</v>
      </c>
      <c r="B2585" s="75" t="s">
        <v>7838</v>
      </c>
    </row>
    <row r="2586" spans="1:2" ht="15">
      <c r="A2586" s="76" t="s">
        <v>3578</v>
      </c>
      <c r="B2586" s="75" t="s">
        <v>7838</v>
      </c>
    </row>
    <row r="2587" spans="1:2" ht="15">
      <c r="A2587" s="76" t="s">
        <v>3579</v>
      </c>
      <c r="B2587" s="75" t="s">
        <v>7838</v>
      </c>
    </row>
    <row r="2588" spans="1:2" ht="15">
      <c r="A2588" s="76" t="s">
        <v>1440</v>
      </c>
      <c r="B2588" s="75" t="s">
        <v>7838</v>
      </c>
    </row>
    <row r="2589" spans="1:2" ht="15">
      <c r="A2589" s="76" t="s">
        <v>3580</v>
      </c>
      <c r="B2589" s="75" t="s">
        <v>7838</v>
      </c>
    </row>
    <row r="2590" spans="1:2" ht="15">
      <c r="A2590" s="76" t="s">
        <v>1144</v>
      </c>
      <c r="B2590" s="75" t="s">
        <v>7838</v>
      </c>
    </row>
    <row r="2591" spans="1:2" ht="15">
      <c r="A2591" s="76" t="s">
        <v>1114</v>
      </c>
      <c r="B2591" s="75" t="s">
        <v>7838</v>
      </c>
    </row>
    <row r="2592" spans="1:2" ht="15">
      <c r="A2592" s="76" t="s">
        <v>3581</v>
      </c>
      <c r="B2592" s="75" t="s">
        <v>7838</v>
      </c>
    </row>
    <row r="2593" spans="1:2" ht="15">
      <c r="A2593" s="76" t="s">
        <v>3582</v>
      </c>
      <c r="B2593" s="75" t="s">
        <v>7838</v>
      </c>
    </row>
    <row r="2594" spans="1:2" ht="15">
      <c r="A2594" s="76" t="s">
        <v>3583</v>
      </c>
      <c r="B2594" s="75" t="s">
        <v>7838</v>
      </c>
    </row>
    <row r="2595" spans="1:2" ht="15">
      <c r="A2595" s="76" t="s">
        <v>3584</v>
      </c>
      <c r="B2595" s="75" t="s">
        <v>7838</v>
      </c>
    </row>
    <row r="2596" spans="1:2" ht="15">
      <c r="A2596" s="76" t="s">
        <v>3585</v>
      </c>
      <c r="B2596" s="75" t="s">
        <v>7838</v>
      </c>
    </row>
    <row r="2597" spans="1:2" ht="15">
      <c r="A2597" s="76" t="s">
        <v>3586</v>
      </c>
      <c r="B2597" s="75" t="s">
        <v>7838</v>
      </c>
    </row>
    <row r="2598" spans="1:2" ht="15">
      <c r="A2598" s="76" t="s">
        <v>3587</v>
      </c>
      <c r="B2598" s="75" t="s">
        <v>7838</v>
      </c>
    </row>
    <row r="2599" spans="1:2" ht="15">
      <c r="A2599" s="76" t="s">
        <v>3588</v>
      </c>
      <c r="B2599" s="75" t="s">
        <v>7838</v>
      </c>
    </row>
    <row r="2600" spans="1:2" ht="15">
      <c r="A2600" s="76" t="s">
        <v>3589</v>
      </c>
      <c r="B2600" s="75" t="s">
        <v>7838</v>
      </c>
    </row>
    <row r="2601" spans="1:2" ht="15">
      <c r="A2601" s="76" t="s">
        <v>3590</v>
      </c>
      <c r="B2601" s="75" t="s">
        <v>7838</v>
      </c>
    </row>
    <row r="2602" spans="1:2" ht="15">
      <c r="A2602" s="76" t="s">
        <v>3591</v>
      </c>
      <c r="B2602" s="75" t="s">
        <v>7838</v>
      </c>
    </row>
    <row r="2603" spans="1:2" ht="15">
      <c r="A2603" s="76" t="s">
        <v>3592</v>
      </c>
      <c r="B2603" s="75" t="s">
        <v>7838</v>
      </c>
    </row>
    <row r="2604" spans="1:2" ht="15">
      <c r="A2604" s="76" t="s">
        <v>3593</v>
      </c>
      <c r="B2604" s="75" t="s">
        <v>7838</v>
      </c>
    </row>
    <row r="2605" spans="1:2" ht="15">
      <c r="A2605" s="76" t="s">
        <v>3594</v>
      </c>
      <c r="B2605" s="75" t="s">
        <v>7838</v>
      </c>
    </row>
    <row r="2606" spans="1:2" ht="15">
      <c r="A2606" s="76" t="s">
        <v>3595</v>
      </c>
      <c r="B2606" s="75" t="s">
        <v>7838</v>
      </c>
    </row>
    <row r="2607" spans="1:2" ht="15">
      <c r="A2607" s="76" t="s">
        <v>3596</v>
      </c>
      <c r="B2607" s="75" t="s">
        <v>7838</v>
      </c>
    </row>
    <row r="2608" spans="1:2" ht="15">
      <c r="A2608" s="76" t="s">
        <v>3597</v>
      </c>
      <c r="B2608" s="75" t="s">
        <v>7838</v>
      </c>
    </row>
    <row r="2609" spans="1:2" ht="15">
      <c r="A2609" s="76" t="s">
        <v>3598</v>
      </c>
      <c r="B2609" s="75" t="s">
        <v>7838</v>
      </c>
    </row>
    <row r="2610" spans="1:2" ht="15">
      <c r="A2610" s="76" t="s">
        <v>3599</v>
      </c>
      <c r="B2610" s="75" t="s">
        <v>7838</v>
      </c>
    </row>
    <row r="2611" spans="1:2" ht="15">
      <c r="A2611" s="76" t="s">
        <v>743</v>
      </c>
      <c r="B2611" s="75" t="s">
        <v>7838</v>
      </c>
    </row>
    <row r="2612" spans="1:2" ht="15">
      <c r="A2612" s="76" t="s">
        <v>3600</v>
      </c>
      <c r="B2612" s="75" t="s">
        <v>7838</v>
      </c>
    </row>
    <row r="2613" spans="1:2" ht="15">
      <c r="A2613" s="76" t="s">
        <v>3601</v>
      </c>
      <c r="B2613" s="75" t="s">
        <v>7838</v>
      </c>
    </row>
    <row r="2614" spans="1:2" ht="15">
      <c r="A2614" s="76" t="s">
        <v>3602</v>
      </c>
      <c r="B2614" s="75" t="s">
        <v>7838</v>
      </c>
    </row>
    <row r="2615" spans="1:2" ht="15">
      <c r="A2615" s="76" t="s">
        <v>1509</v>
      </c>
      <c r="B2615" s="75" t="s">
        <v>7838</v>
      </c>
    </row>
    <row r="2616" spans="1:2" ht="15">
      <c r="A2616" s="76" t="s">
        <v>1511</v>
      </c>
      <c r="B2616" s="75" t="s">
        <v>7838</v>
      </c>
    </row>
    <row r="2617" spans="1:2" ht="15">
      <c r="A2617" s="76" t="s">
        <v>3603</v>
      </c>
      <c r="B2617" s="75" t="s">
        <v>7838</v>
      </c>
    </row>
    <row r="2618" spans="1:2" ht="15">
      <c r="A2618" s="76" t="s">
        <v>3604</v>
      </c>
      <c r="B2618" s="75" t="s">
        <v>7838</v>
      </c>
    </row>
    <row r="2619" spans="1:2" ht="15">
      <c r="A2619" s="76" t="s">
        <v>3605</v>
      </c>
      <c r="B2619" s="75" t="s">
        <v>7838</v>
      </c>
    </row>
    <row r="2620" spans="1:2" ht="15">
      <c r="A2620" s="76" t="s">
        <v>3606</v>
      </c>
      <c r="B2620" s="75" t="s">
        <v>7838</v>
      </c>
    </row>
    <row r="2621" spans="1:2" ht="15">
      <c r="A2621" s="76" t="s">
        <v>3607</v>
      </c>
      <c r="B2621" s="75" t="s">
        <v>7838</v>
      </c>
    </row>
    <row r="2622" spans="1:2" ht="15">
      <c r="A2622" s="76" t="s">
        <v>3608</v>
      </c>
      <c r="B2622" s="75" t="s">
        <v>7838</v>
      </c>
    </row>
    <row r="2623" spans="1:2" ht="15">
      <c r="A2623" s="76" t="s">
        <v>3609</v>
      </c>
      <c r="B2623" s="75" t="s">
        <v>7838</v>
      </c>
    </row>
    <row r="2624" spans="1:2" ht="15">
      <c r="A2624" s="76" t="s">
        <v>3610</v>
      </c>
      <c r="B2624" s="75" t="s">
        <v>7838</v>
      </c>
    </row>
    <row r="2625" spans="1:2" ht="15">
      <c r="A2625" s="76" t="s">
        <v>3611</v>
      </c>
      <c r="B2625" s="75" t="s">
        <v>7838</v>
      </c>
    </row>
    <row r="2626" spans="1:2" ht="15">
      <c r="A2626" s="76" t="s">
        <v>3612</v>
      </c>
      <c r="B2626" s="75" t="s">
        <v>7838</v>
      </c>
    </row>
    <row r="2627" spans="1:2" ht="15">
      <c r="A2627" s="76" t="s">
        <v>3613</v>
      </c>
      <c r="B2627" s="75" t="s">
        <v>7838</v>
      </c>
    </row>
    <row r="2628" spans="1:2" ht="15">
      <c r="A2628" s="76" t="s">
        <v>3614</v>
      </c>
      <c r="B2628" s="75" t="s">
        <v>7838</v>
      </c>
    </row>
    <row r="2629" spans="1:2" ht="15">
      <c r="A2629" s="76" t="s">
        <v>3615</v>
      </c>
      <c r="B2629" s="75" t="s">
        <v>7838</v>
      </c>
    </row>
    <row r="2630" spans="1:2" ht="15">
      <c r="A2630" s="76" t="s">
        <v>3616</v>
      </c>
      <c r="B2630" s="75" t="s">
        <v>7838</v>
      </c>
    </row>
    <row r="2631" spans="1:2" ht="15">
      <c r="A2631" s="76" t="s">
        <v>3617</v>
      </c>
      <c r="B2631" s="75" t="s">
        <v>7838</v>
      </c>
    </row>
    <row r="2632" spans="1:2" ht="15">
      <c r="A2632" s="76" t="s">
        <v>3618</v>
      </c>
      <c r="B2632" s="75" t="s">
        <v>7838</v>
      </c>
    </row>
    <row r="2633" spans="1:2" ht="15">
      <c r="A2633" s="76" t="s">
        <v>1377</v>
      </c>
      <c r="B2633" s="75" t="s">
        <v>7838</v>
      </c>
    </row>
    <row r="2634" spans="1:2" ht="15">
      <c r="A2634" s="76" t="s">
        <v>3619</v>
      </c>
      <c r="B2634" s="75" t="s">
        <v>7838</v>
      </c>
    </row>
    <row r="2635" spans="1:2" ht="15">
      <c r="A2635" s="76" t="s">
        <v>3620</v>
      </c>
      <c r="B2635" s="75" t="s">
        <v>7838</v>
      </c>
    </row>
    <row r="2636" spans="1:2" ht="15">
      <c r="A2636" s="76" t="s">
        <v>3621</v>
      </c>
      <c r="B2636" s="75" t="s">
        <v>7838</v>
      </c>
    </row>
    <row r="2637" spans="1:2" ht="15">
      <c r="A2637" s="76" t="s">
        <v>3622</v>
      </c>
      <c r="B2637" s="75" t="s">
        <v>7838</v>
      </c>
    </row>
    <row r="2638" spans="1:2" ht="15">
      <c r="A2638" s="76" t="s">
        <v>3623</v>
      </c>
      <c r="B2638" s="75" t="s">
        <v>7838</v>
      </c>
    </row>
    <row r="2639" spans="1:2" ht="15">
      <c r="A2639" s="76" t="s">
        <v>3624</v>
      </c>
      <c r="B2639" s="75" t="s">
        <v>7838</v>
      </c>
    </row>
    <row r="2640" spans="1:2" ht="15">
      <c r="A2640" s="76" t="s">
        <v>3625</v>
      </c>
      <c r="B2640" s="75" t="s">
        <v>7838</v>
      </c>
    </row>
    <row r="2641" spans="1:2" ht="15">
      <c r="A2641" s="76" t="s">
        <v>3626</v>
      </c>
      <c r="B2641" s="75" t="s">
        <v>7838</v>
      </c>
    </row>
    <row r="2642" spans="1:2" ht="15">
      <c r="A2642" s="76" t="s">
        <v>3627</v>
      </c>
      <c r="B2642" s="75" t="s">
        <v>7838</v>
      </c>
    </row>
    <row r="2643" spans="1:2" ht="15">
      <c r="A2643" s="76" t="s">
        <v>3628</v>
      </c>
      <c r="B2643" s="75" t="s">
        <v>7838</v>
      </c>
    </row>
    <row r="2644" spans="1:2" ht="15">
      <c r="A2644" s="76" t="s">
        <v>3629</v>
      </c>
      <c r="B2644" s="75" t="s">
        <v>7838</v>
      </c>
    </row>
    <row r="2645" spans="1:2" ht="15">
      <c r="A2645" s="76" t="s">
        <v>3630</v>
      </c>
      <c r="B2645" s="75" t="s">
        <v>7838</v>
      </c>
    </row>
    <row r="2646" spans="1:2" ht="15">
      <c r="A2646" s="76" t="s">
        <v>3631</v>
      </c>
      <c r="B2646" s="75" t="s">
        <v>7838</v>
      </c>
    </row>
    <row r="2647" spans="1:2" ht="15">
      <c r="A2647" s="76" t="s">
        <v>3632</v>
      </c>
      <c r="B2647" s="75" t="s">
        <v>7838</v>
      </c>
    </row>
    <row r="2648" spans="1:2" ht="15">
      <c r="A2648" s="76" t="s">
        <v>3633</v>
      </c>
      <c r="B2648" s="75" t="s">
        <v>7838</v>
      </c>
    </row>
    <row r="2649" spans="1:2" ht="15">
      <c r="A2649" s="76" t="s">
        <v>3634</v>
      </c>
      <c r="B2649" s="75" t="s">
        <v>7838</v>
      </c>
    </row>
    <row r="2650" spans="1:2" ht="15">
      <c r="A2650" s="76" t="s">
        <v>3635</v>
      </c>
      <c r="B2650" s="75" t="s">
        <v>7838</v>
      </c>
    </row>
    <row r="2651" spans="1:2" ht="15">
      <c r="A2651" s="76" t="s">
        <v>3636</v>
      </c>
      <c r="B2651" s="75" t="s">
        <v>7838</v>
      </c>
    </row>
    <row r="2652" spans="1:2" ht="15">
      <c r="A2652" s="76" t="s">
        <v>3637</v>
      </c>
      <c r="B2652" s="75" t="s">
        <v>7838</v>
      </c>
    </row>
    <row r="2653" spans="1:2" ht="15">
      <c r="A2653" s="76" t="s">
        <v>3638</v>
      </c>
      <c r="B2653" s="75" t="s">
        <v>7838</v>
      </c>
    </row>
    <row r="2654" spans="1:2" ht="15">
      <c r="A2654" s="76" t="s">
        <v>3639</v>
      </c>
      <c r="B2654" s="75" t="s">
        <v>7838</v>
      </c>
    </row>
    <row r="2655" spans="1:2" ht="15">
      <c r="A2655" s="76" t="s">
        <v>3640</v>
      </c>
      <c r="B2655" s="75" t="s">
        <v>7838</v>
      </c>
    </row>
    <row r="2656" spans="1:2" ht="15">
      <c r="A2656" s="76" t="s">
        <v>3641</v>
      </c>
      <c r="B2656" s="75" t="s">
        <v>7838</v>
      </c>
    </row>
    <row r="2657" spans="1:2" ht="15">
      <c r="A2657" s="76" t="s">
        <v>3642</v>
      </c>
      <c r="B2657" s="75" t="s">
        <v>7838</v>
      </c>
    </row>
    <row r="2658" spans="1:2" ht="15">
      <c r="A2658" s="76" t="s">
        <v>3643</v>
      </c>
      <c r="B2658" s="75" t="s">
        <v>7838</v>
      </c>
    </row>
    <row r="2659" spans="1:2" ht="15">
      <c r="A2659" s="76" t="s">
        <v>3644</v>
      </c>
      <c r="B2659" s="75" t="s">
        <v>7838</v>
      </c>
    </row>
    <row r="2660" spans="1:2" ht="15">
      <c r="A2660" s="76" t="s">
        <v>1248</v>
      </c>
      <c r="B2660" s="75" t="s">
        <v>7838</v>
      </c>
    </row>
    <row r="2661" spans="1:2" ht="15">
      <c r="A2661" s="76" t="s">
        <v>3645</v>
      </c>
      <c r="B2661" s="75" t="s">
        <v>7838</v>
      </c>
    </row>
    <row r="2662" spans="1:2" ht="15">
      <c r="A2662" s="76" t="s">
        <v>3646</v>
      </c>
      <c r="B2662" s="75" t="s">
        <v>7838</v>
      </c>
    </row>
    <row r="2663" spans="1:2" ht="15">
      <c r="A2663" s="76" t="s">
        <v>1255</v>
      </c>
      <c r="B2663" s="75" t="s">
        <v>7838</v>
      </c>
    </row>
    <row r="2664" spans="1:2" ht="15">
      <c r="A2664" s="76" t="s">
        <v>3647</v>
      </c>
      <c r="B2664" s="75" t="s">
        <v>7838</v>
      </c>
    </row>
    <row r="2665" spans="1:2" ht="15">
      <c r="A2665" s="76" t="s">
        <v>3648</v>
      </c>
      <c r="B2665" s="75" t="s">
        <v>7838</v>
      </c>
    </row>
    <row r="2666" spans="1:2" ht="15">
      <c r="A2666" s="76" t="s">
        <v>3649</v>
      </c>
      <c r="B2666" s="75" t="s">
        <v>7838</v>
      </c>
    </row>
    <row r="2667" spans="1:2" ht="15">
      <c r="A2667" s="76" t="s">
        <v>3650</v>
      </c>
      <c r="B2667" s="75" t="s">
        <v>7838</v>
      </c>
    </row>
    <row r="2668" spans="1:2" ht="15">
      <c r="A2668" s="76" t="s">
        <v>3651</v>
      </c>
      <c r="B2668" s="75" t="s">
        <v>7838</v>
      </c>
    </row>
    <row r="2669" spans="1:2" ht="15">
      <c r="A2669" s="76" t="s">
        <v>3652</v>
      </c>
      <c r="B2669" s="75" t="s">
        <v>7838</v>
      </c>
    </row>
    <row r="2670" spans="1:2" ht="15">
      <c r="A2670" s="76" t="s">
        <v>3653</v>
      </c>
      <c r="B2670" s="75" t="s">
        <v>7838</v>
      </c>
    </row>
    <row r="2671" spans="1:2" ht="15">
      <c r="A2671" s="76" t="s">
        <v>3654</v>
      </c>
      <c r="B2671" s="75" t="s">
        <v>7838</v>
      </c>
    </row>
    <row r="2672" spans="1:2" ht="15">
      <c r="A2672" s="76" t="s">
        <v>3655</v>
      </c>
      <c r="B2672" s="75" t="s">
        <v>7838</v>
      </c>
    </row>
    <row r="2673" spans="1:2" ht="15">
      <c r="A2673" s="76" t="s">
        <v>3656</v>
      </c>
      <c r="B2673" s="75" t="s">
        <v>7838</v>
      </c>
    </row>
    <row r="2674" spans="1:2" ht="15">
      <c r="A2674" s="76" t="s">
        <v>3657</v>
      </c>
      <c r="B2674" s="75" t="s">
        <v>7838</v>
      </c>
    </row>
    <row r="2675" spans="1:2" ht="15">
      <c r="A2675" s="76" t="s">
        <v>3658</v>
      </c>
      <c r="B2675" s="75" t="s">
        <v>7838</v>
      </c>
    </row>
    <row r="2676" spans="1:2" ht="15">
      <c r="A2676" s="76" t="s">
        <v>3659</v>
      </c>
      <c r="B2676" s="75" t="s">
        <v>7838</v>
      </c>
    </row>
    <row r="2677" spans="1:2" ht="15">
      <c r="A2677" s="76" t="s">
        <v>3660</v>
      </c>
      <c r="B2677" s="75" t="s">
        <v>7838</v>
      </c>
    </row>
    <row r="2678" spans="1:2" ht="15">
      <c r="A2678" s="76" t="s">
        <v>3661</v>
      </c>
      <c r="B2678" s="75" t="s">
        <v>7838</v>
      </c>
    </row>
    <row r="2679" spans="1:2" ht="15">
      <c r="A2679" s="76" t="s">
        <v>3662</v>
      </c>
      <c r="B2679" s="75" t="s">
        <v>7838</v>
      </c>
    </row>
    <row r="2680" spans="1:2" ht="15">
      <c r="A2680" s="76" t="s">
        <v>3663</v>
      </c>
      <c r="B2680" s="75" t="s">
        <v>7838</v>
      </c>
    </row>
    <row r="2681" spans="1:2" ht="15">
      <c r="A2681" s="76" t="s">
        <v>3664</v>
      </c>
      <c r="B2681" s="75" t="s">
        <v>7838</v>
      </c>
    </row>
    <row r="2682" spans="1:2" ht="15">
      <c r="A2682" s="76" t="s">
        <v>3665</v>
      </c>
      <c r="B2682" s="75" t="s">
        <v>7838</v>
      </c>
    </row>
    <row r="2683" spans="1:2" ht="15">
      <c r="A2683" s="76" t="s">
        <v>3666</v>
      </c>
      <c r="B2683" s="75" t="s">
        <v>7838</v>
      </c>
    </row>
    <row r="2684" spans="1:2" ht="15">
      <c r="A2684" s="76" t="s">
        <v>3667</v>
      </c>
      <c r="B2684" s="75" t="s">
        <v>7838</v>
      </c>
    </row>
    <row r="2685" spans="1:2" ht="15">
      <c r="A2685" s="76" t="s">
        <v>3668</v>
      </c>
      <c r="B2685" s="75" t="s">
        <v>7838</v>
      </c>
    </row>
    <row r="2686" spans="1:2" ht="15">
      <c r="A2686" s="76" t="s">
        <v>3669</v>
      </c>
      <c r="B2686" s="75" t="s">
        <v>7838</v>
      </c>
    </row>
    <row r="2687" spans="1:2" ht="15">
      <c r="A2687" s="76" t="s">
        <v>3670</v>
      </c>
      <c r="B2687" s="75" t="s">
        <v>7838</v>
      </c>
    </row>
    <row r="2688" spans="1:2" ht="15">
      <c r="A2688" s="76" t="s">
        <v>3671</v>
      </c>
      <c r="B2688" s="75" t="s">
        <v>7838</v>
      </c>
    </row>
    <row r="2689" spans="1:2" ht="15">
      <c r="A2689" s="76" t="s">
        <v>3672</v>
      </c>
      <c r="B2689" s="75" t="s">
        <v>7838</v>
      </c>
    </row>
    <row r="2690" spans="1:2" ht="15">
      <c r="A2690" s="76" t="s">
        <v>3673</v>
      </c>
      <c r="B2690" s="75" t="s">
        <v>7838</v>
      </c>
    </row>
    <row r="2691" spans="1:2" ht="15">
      <c r="A2691" s="76" t="s">
        <v>3674</v>
      </c>
      <c r="B2691" s="75" t="s">
        <v>7838</v>
      </c>
    </row>
    <row r="2692" spans="1:2" ht="15">
      <c r="A2692" s="76" t="s">
        <v>3675</v>
      </c>
      <c r="B2692" s="75" t="s">
        <v>7838</v>
      </c>
    </row>
    <row r="2693" spans="1:2" ht="15">
      <c r="A2693" s="76" t="s">
        <v>3676</v>
      </c>
      <c r="B2693" s="75" t="s">
        <v>7838</v>
      </c>
    </row>
    <row r="2694" spans="1:2" ht="15">
      <c r="A2694" s="76" t="s">
        <v>1464</v>
      </c>
      <c r="B2694" s="75" t="s">
        <v>7838</v>
      </c>
    </row>
    <row r="2695" spans="1:2" ht="15">
      <c r="A2695" s="76" t="s">
        <v>1254</v>
      </c>
      <c r="B2695" s="75" t="s">
        <v>7838</v>
      </c>
    </row>
    <row r="2696" spans="1:2" ht="15">
      <c r="A2696" s="76" t="s">
        <v>3677</v>
      </c>
      <c r="B2696" s="75" t="s">
        <v>7838</v>
      </c>
    </row>
    <row r="2697" spans="1:2" ht="15">
      <c r="A2697" s="76" t="s">
        <v>3678</v>
      </c>
      <c r="B2697" s="75" t="s">
        <v>7838</v>
      </c>
    </row>
    <row r="2698" spans="1:2" ht="15">
      <c r="A2698" s="76" t="s">
        <v>3679</v>
      </c>
      <c r="B2698" s="75" t="s">
        <v>7838</v>
      </c>
    </row>
    <row r="2699" spans="1:2" ht="15">
      <c r="A2699" s="76" t="s">
        <v>3680</v>
      </c>
      <c r="B2699" s="75" t="s">
        <v>7838</v>
      </c>
    </row>
    <row r="2700" spans="1:2" ht="15">
      <c r="A2700" s="76" t="s">
        <v>3681</v>
      </c>
      <c r="B2700" s="75" t="s">
        <v>7838</v>
      </c>
    </row>
    <row r="2701" spans="1:2" ht="15">
      <c r="A2701" s="76" t="s">
        <v>3682</v>
      </c>
      <c r="B2701" s="75" t="s">
        <v>7838</v>
      </c>
    </row>
    <row r="2702" spans="1:2" ht="15">
      <c r="A2702" s="76" t="s">
        <v>3683</v>
      </c>
      <c r="B2702" s="75" t="s">
        <v>7838</v>
      </c>
    </row>
    <row r="2703" spans="1:2" ht="15">
      <c r="A2703" s="76" t="s">
        <v>3684</v>
      </c>
      <c r="B2703" s="75" t="s">
        <v>7838</v>
      </c>
    </row>
    <row r="2704" spans="1:2" ht="15">
      <c r="A2704" s="76" t="s">
        <v>3685</v>
      </c>
      <c r="B2704" s="75" t="s">
        <v>7838</v>
      </c>
    </row>
    <row r="2705" spans="1:2" ht="15">
      <c r="A2705" s="76" t="s">
        <v>3686</v>
      </c>
      <c r="B2705" s="75" t="s">
        <v>7838</v>
      </c>
    </row>
    <row r="2706" spans="1:2" ht="15">
      <c r="A2706" s="76" t="s">
        <v>3687</v>
      </c>
      <c r="B2706" s="75" t="s">
        <v>7838</v>
      </c>
    </row>
    <row r="2707" spans="1:2" ht="15">
      <c r="A2707" s="76" t="s">
        <v>3688</v>
      </c>
      <c r="B2707" s="75" t="s">
        <v>7838</v>
      </c>
    </row>
    <row r="2708" spans="1:2" ht="15">
      <c r="A2708" s="76" t="s">
        <v>3689</v>
      </c>
      <c r="B2708" s="75" t="s">
        <v>7838</v>
      </c>
    </row>
    <row r="2709" spans="1:2" ht="15">
      <c r="A2709" s="76" t="s">
        <v>3690</v>
      </c>
      <c r="B2709" s="75" t="s">
        <v>7838</v>
      </c>
    </row>
    <row r="2710" spans="1:2" ht="15">
      <c r="A2710" s="76" t="s">
        <v>3691</v>
      </c>
      <c r="B2710" s="75" t="s">
        <v>7838</v>
      </c>
    </row>
    <row r="2711" spans="1:2" ht="15">
      <c r="A2711" s="76" t="s">
        <v>3692</v>
      </c>
      <c r="B2711" s="75" t="s">
        <v>7838</v>
      </c>
    </row>
    <row r="2712" spans="1:2" ht="15">
      <c r="A2712" s="76" t="s">
        <v>3693</v>
      </c>
      <c r="B2712" s="75" t="s">
        <v>7838</v>
      </c>
    </row>
    <row r="2713" spans="1:2" ht="15">
      <c r="A2713" s="76" t="s">
        <v>3694</v>
      </c>
      <c r="B2713" s="75" t="s">
        <v>7838</v>
      </c>
    </row>
    <row r="2714" spans="1:2" ht="15">
      <c r="A2714" s="76" t="s">
        <v>3695</v>
      </c>
      <c r="B2714" s="75" t="s">
        <v>7838</v>
      </c>
    </row>
    <row r="2715" spans="1:2" ht="15">
      <c r="A2715" s="76" t="s">
        <v>3696</v>
      </c>
      <c r="B2715" s="75" t="s">
        <v>7838</v>
      </c>
    </row>
    <row r="2716" spans="1:2" ht="15">
      <c r="A2716" s="76" t="s">
        <v>3697</v>
      </c>
      <c r="B2716" s="75" t="s">
        <v>7838</v>
      </c>
    </row>
    <row r="2717" spans="1:2" ht="15">
      <c r="A2717" s="76" t="s">
        <v>3698</v>
      </c>
      <c r="B2717" s="75" t="s">
        <v>7838</v>
      </c>
    </row>
    <row r="2718" spans="1:2" ht="15">
      <c r="A2718" s="76" t="s">
        <v>3699</v>
      </c>
      <c r="B2718" s="75" t="s">
        <v>7838</v>
      </c>
    </row>
    <row r="2719" spans="1:2" ht="15">
      <c r="A2719" s="76" t="s">
        <v>3700</v>
      </c>
      <c r="B2719" s="75" t="s">
        <v>7838</v>
      </c>
    </row>
    <row r="2720" spans="1:2" ht="15">
      <c r="A2720" s="76" t="s">
        <v>3701</v>
      </c>
      <c r="B2720" s="75" t="s">
        <v>7838</v>
      </c>
    </row>
    <row r="2721" spans="1:2" ht="15">
      <c r="A2721" s="76" t="s">
        <v>3702</v>
      </c>
      <c r="B2721" s="75" t="s">
        <v>7838</v>
      </c>
    </row>
    <row r="2722" spans="1:2" ht="15">
      <c r="A2722" s="76" t="s">
        <v>3703</v>
      </c>
      <c r="B2722" s="75" t="s">
        <v>7838</v>
      </c>
    </row>
    <row r="2723" spans="1:2" ht="15">
      <c r="A2723" s="76" t="s">
        <v>3704</v>
      </c>
      <c r="B2723" s="75" t="s">
        <v>7838</v>
      </c>
    </row>
    <row r="2724" spans="1:2" ht="15">
      <c r="A2724" s="76" t="s">
        <v>3705</v>
      </c>
      <c r="B2724" s="75" t="s">
        <v>7838</v>
      </c>
    </row>
    <row r="2725" spans="1:2" ht="15">
      <c r="A2725" s="76" t="s">
        <v>3706</v>
      </c>
      <c r="B2725" s="75" t="s">
        <v>7838</v>
      </c>
    </row>
    <row r="2726" spans="1:2" ht="15">
      <c r="A2726" s="76" t="s">
        <v>3707</v>
      </c>
      <c r="B2726" s="75" t="s">
        <v>7838</v>
      </c>
    </row>
    <row r="2727" spans="1:2" ht="15">
      <c r="A2727" s="76" t="s">
        <v>3708</v>
      </c>
      <c r="B2727" s="75" t="s">
        <v>7838</v>
      </c>
    </row>
    <row r="2728" spans="1:2" ht="15">
      <c r="A2728" s="76" t="s">
        <v>3709</v>
      </c>
      <c r="B2728" s="75" t="s">
        <v>7838</v>
      </c>
    </row>
    <row r="2729" spans="1:2" ht="15">
      <c r="A2729" s="76" t="s">
        <v>3710</v>
      </c>
      <c r="B2729" s="75" t="s">
        <v>7838</v>
      </c>
    </row>
    <row r="2730" spans="1:2" ht="15">
      <c r="A2730" s="76" t="s">
        <v>3711</v>
      </c>
      <c r="B2730" s="75" t="s">
        <v>7838</v>
      </c>
    </row>
    <row r="2731" spans="1:2" ht="15">
      <c r="A2731" s="76" t="s">
        <v>3712</v>
      </c>
      <c r="B2731" s="75" t="s">
        <v>7838</v>
      </c>
    </row>
    <row r="2732" spans="1:2" ht="15">
      <c r="A2732" s="76" t="s">
        <v>3713</v>
      </c>
      <c r="B2732" s="75" t="s">
        <v>7838</v>
      </c>
    </row>
    <row r="2733" spans="1:2" ht="15">
      <c r="A2733" s="76" t="s">
        <v>3714</v>
      </c>
      <c r="B2733" s="75" t="s">
        <v>7838</v>
      </c>
    </row>
    <row r="2734" spans="1:2" ht="15">
      <c r="A2734" s="76" t="s">
        <v>779</v>
      </c>
      <c r="B2734" s="75" t="s">
        <v>7838</v>
      </c>
    </row>
    <row r="2735" spans="1:2" ht="15">
      <c r="A2735" s="76" t="s">
        <v>3715</v>
      </c>
      <c r="B2735" s="75" t="s">
        <v>7838</v>
      </c>
    </row>
    <row r="2736" spans="1:2" ht="15">
      <c r="A2736" s="76" t="s">
        <v>3716</v>
      </c>
      <c r="B2736" s="75" t="s">
        <v>7838</v>
      </c>
    </row>
    <row r="2737" spans="1:2" ht="15">
      <c r="A2737" s="76" t="s">
        <v>3717</v>
      </c>
      <c r="B2737" s="75" t="s">
        <v>7838</v>
      </c>
    </row>
    <row r="2738" spans="1:2" ht="15">
      <c r="A2738" s="76" t="s">
        <v>3718</v>
      </c>
      <c r="B2738" s="75" t="s">
        <v>7838</v>
      </c>
    </row>
    <row r="2739" spans="1:2" ht="15">
      <c r="A2739" s="76" t="s">
        <v>1449</v>
      </c>
      <c r="B2739" s="75" t="s">
        <v>7838</v>
      </c>
    </row>
    <row r="2740" spans="1:2" ht="15">
      <c r="A2740" s="76" t="s">
        <v>3719</v>
      </c>
      <c r="B2740" s="75" t="s">
        <v>7838</v>
      </c>
    </row>
    <row r="2741" spans="1:2" ht="15">
      <c r="A2741" s="76" t="s">
        <v>3720</v>
      </c>
      <c r="B2741" s="75" t="s">
        <v>7838</v>
      </c>
    </row>
    <row r="2742" spans="1:2" ht="15">
      <c r="A2742" s="76" t="s">
        <v>479</v>
      </c>
      <c r="B2742" s="75" t="s">
        <v>7838</v>
      </c>
    </row>
    <row r="2743" spans="1:2" ht="15">
      <c r="A2743" s="76" t="s">
        <v>826</v>
      </c>
      <c r="B2743" s="75" t="s">
        <v>7838</v>
      </c>
    </row>
    <row r="2744" spans="1:2" ht="15">
      <c r="A2744" s="76" t="s">
        <v>3721</v>
      </c>
      <c r="B2744" s="75" t="s">
        <v>7838</v>
      </c>
    </row>
    <row r="2745" spans="1:2" ht="15">
      <c r="A2745" s="76" t="s">
        <v>3722</v>
      </c>
      <c r="B2745" s="75" t="s">
        <v>7838</v>
      </c>
    </row>
    <row r="2746" spans="1:2" ht="15">
      <c r="A2746" s="76" t="s">
        <v>3723</v>
      </c>
      <c r="B2746" s="75" t="s">
        <v>7838</v>
      </c>
    </row>
    <row r="2747" spans="1:2" ht="15">
      <c r="A2747" s="76" t="s">
        <v>3724</v>
      </c>
      <c r="B2747" s="75" t="s">
        <v>7838</v>
      </c>
    </row>
    <row r="2748" spans="1:2" ht="15">
      <c r="A2748" s="76" t="s">
        <v>3725</v>
      </c>
      <c r="B2748" s="75" t="s">
        <v>7838</v>
      </c>
    </row>
    <row r="2749" spans="1:2" ht="15">
      <c r="A2749" s="76" t="s">
        <v>3726</v>
      </c>
      <c r="B2749" s="75" t="s">
        <v>7838</v>
      </c>
    </row>
    <row r="2750" spans="1:2" ht="15">
      <c r="A2750" s="76" t="s">
        <v>3727</v>
      </c>
      <c r="B2750" s="75" t="s">
        <v>7838</v>
      </c>
    </row>
    <row r="2751" spans="1:2" ht="15">
      <c r="A2751" s="76" t="s">
        <v>3728</v>
      </c>
      <c r="B2751" s="75" t="s">
        <v>7838</v>
      </c>
    </row>
    <row r="2752" spans="1:2" ht="15">
      <c r="A2752" s="76" t="s">
        <v>3729</v>
      </c>
      <c r="B2752" s="75" t="s">
        <v>7838</v>
      </c>
    </row>
    <row r="2753" spans="1:2" ht="15">
      <c r="A2753" s="76" t="s">
        <v>3730</v>
      </c>
      <c r="B2753" s="75" t="s">
        <v>7838</v>
      </c>
    </row>
    <row r="2754" spans="1:2" ht="15">
      <c r="A2754" s="76" t="s">
        <v>3731</v>
      </c>
      <c r="B2754" s="75" t="s">
        <v>7838</v>
      </c>
    </row>
    <row r="2755" spans="1:2" ht="15">
      <c r="A2755" s="76" t="s">
        <v>3732</v>
      </c>
      <c r="B2755" s="75" t="s">
        <v>7838</v>
      </c>
    </row>
    <row r="2756" spans="1:2" ht="15">
      <c r="A2756" s="76" t="s">
        <v>3733</v>
      </c>
      <c r="B2756" s="75" t="s">
        <v>7838</v>
      </c>
    </row>
    <row r="2757" spans="1:2" ht="15">
      <c r="A2757" s="76" t="s">
        <v>3734</v>
      </c>
      <c r="B2757" s="75" t="s">
        <v>7838</v>
      </c>
    </row>
    <row r="2758" spans="1:2" ht="15">
      <c r="A2758" s="76" t="s">
        <v>3735</v>
      </c>
      <c r="B2758" s="75" t="s">
        <v>7838</v>
      </c>
    </row>
    <row r="2759" spans="1:2" ht="15">
      <c r="A2759" s="76" t="s">
        <v>3736</v>
      </c>
      <c r="B2759" s="75" t="s">
        <v>7838</v>
      </c>
    </row>
    <row r="2760" spans="1:2" ht="15">
      <c r="A2760" s="76" t="s">
        <v>3737</v>
      </c>
      <c r="B2760" s="75" t="s">
        <v>7838</v>
      </c>
    </row>
    <row r="2761" spans="1:2" ht="15">
      <c r="A2761" s="76" t="s">
        <v>3738</v>
      </c>
      <c r="B2761" s="75" t="s">
        <v>7838</v>
      </c>
    </row>
    <row r="2762" spans="1:2" ht="15">
      <c r="A2762" s="76" t="s">
        <v>3739</v>
      </c>
      <c r="B2762" s="75" t="s">
        <v>7838</v>
      </c>
    </row>
    <row r="2763" spans="1:2" ht="15">
      <c r="A2763" s="76" t="s">
        <v>3740</v>
      </c>
      <c r="B2763" s="75" t="s">
        <v>7838</v>
      </c>
    </row>
    <row r="2764" spans="1:2" ht="15">
      <c r="A2764" s="76" t="s">
        <v>990</v>
      </c>
      <c r="B2764" s="75" t="s">
        <v>7838</v>
      </c>
    </row>
    <row r="2765" spans="1:2" ht="15">
      <c r="A2765" s="76" t="s">
        <v>3741</v>
      </c>
      <c r="B2765" s="75" t="s">
        <v>7838</v>
      </c>
    </row>
    <row r="2766" spans="1:2" ht="15">
      <c r="A2766" s="76" t="s">
        <v>3742</v>
      </c>
      <c r="B2766" s="75" t="s">
        <v>7838</v>
      </c>
    </row>
    <row r="2767" spans="1:2" ht="15">
      <c r="A2767" s="76" t="s">
        <v>3743</v>
      </c>
      <c r="B2767" s="75" t="s">
        <v>7838</v>
      </c>
    </row>
    <row r="2768" spans="1:2" ht="15">
      <c r="A2768" s="76" t="s">
        <v>3744</v>
      </c>
      <c r="B2768" s="75" t="s">
        <v>7838</v>
      </c>
    </row>
    <row r="2769" spans="1:2" ht="15">
      <c r="A2769" s="76" t="s">
        <v>3745</v>
      </c>
      <c r="B2769" s="75" t="s">
        <v>7838</v>
      </c>
    </row>
    <row r="2770" spans="1:2" ht="15">
      <c r="A2770" s="76" t="s">
        <v>3746</v>
      </c>
      <c r="B2770" s="75" t="s">
        <v>7838</v>
      </c>
    </row>
    <row r="2771" spans="1:2" ht="15">
      <c r="A2771" s="76" t="s">
        <v>3747</v>
      </c>
      <c r="B2771" s="75" t="s">
        <v>7838</v>
      </c>
    </row>
    <row r="2772" spans="1:2" ht="15">
      <c r="A2772" s="76" t="s">
        <v>3748</v>
      </c>
      <c r="B2772" s="75" t="s">
        <v>7838</v>
      </c>
    </row>
    <row r="2773" spans="1:2" ht="15">
      <c r="A2773" s="76" t="s">
        <v>3749</v>
      </c>
      <c r="B2773" s="75" t="s">
        <v>7838</v>
      </c>
    </row>
    <row r="2774" spans="1:2" ht="15">
      <c r="A2774" s="76" t="s">
        <v>3750</v>
      </c>
      <c r="B2774" s="75" t="s">
        <v>7838</v>
      </c>
    </row>
    <row r="2775" spans="1:2" ht="15">
      <c r="A2775" s="76" t="s">
        <v>3751</v>
      </c>
      <c r="B2775" s="75" t="s">
        <v>7838</v>
      </c>
    </row>
    <row r="2776" spans="1:2" ht="15">
      <c r="A2776" s="76" t="s">
        <v>3752</v>
      </c>
      <c r="B2776" s="75" t="s">
        <v>7838</v>
      </c>
    </row>
    <row r="2777" spans="1:2" ht="15">
      <c r="A2777" s="76" t="s">
        <v>3753</v>
      </c>
      <c r="B2777" s="75" t="s">
        <v>7838</v>
      </c>
    </row>
    <row r="2778" spans="1:2" ht="15">
      <c r="A2778" s="76" t="s">
        <v>3754</v>
      </c>
      <c r="B2778" s="75" t="s">
        <v>7838</v>
      </c>
    </row>
    <row r="2779" spans="1:2" ht="15">
      <c r="A2779" s="76" t="s">
        <v>3755</v>
      </c>
      <c r="B2779" s="75" t="s">
        <v>7838</v>
      </c>
    </row>
    <row r="2780" spans="1:2" ht="15">
      <c r="A2780" s="76" t="s">
        <v>533</v>
      </c>
      <c r="B2780" s="75" t="s">
        <v>7838</v>
      </c>
    </row>
    <row r="2781" spans="1:2" ht="15">
      <c r="A2781" s="76" t="s">
        <v>1313</v>
      </c>
      <c r="B2781" s="75" t="s">
        <v>7838</v>
      </c>
    </row>
    <row r="2782" spans="1:2" ht="15">
      <c r="A2782" s="76" t="s">
        <v>3756</v>
      </c>
      <c r="B2782" s="75" t="s">
        <v>7838</v>
      </c>
    </row>
    <row r="2783" spans="1:2" ht="15">
      <c r="A2783" s="76" t="s">
        <v>3757</v>
      </c>
      <c r="B2783" s="75" t="s">
        <v>7838</v>
      </c>
    </row>
    <row r="2784" spans="1:2" ht="15">
      <c r="A2784" s="76" t="s">
        <v>3758</v>
      </c>
      <c r="B2784" s="75" t="s">
        <v>7838</v>
      </c>
    </row>
    <row r="2785" spans="1:2" ht="15">
      <c r="A2785" s="76" t="s">
        <v>3759</v>
      </c>
      <c r="B2785" s="75" t="s">
        <v>7838</v>
      </c>
    </row>
    <row r="2786" spans="1:2" ht="15">
      <c r="A2786" s="76" t="s">
        <v>1306</v>
      </c>
      <c r="B2786" s="75" t="s">
        <v>7838</v>
      </c>
    </row>
    <row r="2787" spans="1:2" ht="15">
      <c r="A2787" s="76" t="s">
        <v>3760</v>
      </c>
      <c r="B2787" s="75" t="s">
        <v>7838</v>
      </c>
    </row>
    <row r="2788" spans="1:2" ht="15">
      <c r="A2788" s="76" t="s">
        <v>3761</v>
      </c>
      <c r="B2788" s="75" t="s">
        <v>7838</v>
      </c>
    </row>
    <row r="2789" spans="1:2" ht="15">
      <c r="A2789" s="76" t="s">
        <v>3762</v>
      </c>
      <c r="B2789" s="75" t="s">
        <v>7838</v>
      </c>
    </row>
    <row r="2790" spans="1:2" ht="15">
      <c r="A2790" s="76" t="s">
        <v>3763</v>
      </c>
      <c r="B2790" s="75" t="s">
        <v>7838</v>
      </c>
    </row>
    <row r="2791" spans="1:2" ht="15">
      <c r="A2791" s="76" t="s">
        <v>3764</v>
      </c>
      <c r="B2791" s="75" t="s">
        <v>7838</v>
      </c>
    </row>
    <row r="2792" spans="1:2" ht="15">
      <c r="A2792" s="76" t="s">
        <v>3765</v>
      </c>
      <c r="B2792" s="75" t="s">
        <v>7838</v>
      </c>
    </row>
    <row r="2793" spans="1:2" ht="15">
      <c r="A2793" s="76" t="s">
        <v>3766</v>
      </c>
      <c r="B2793" s="75" t="s">
        <v>7838</v>
      </c>
    </row>
    <row r="2794" spans="1:2" ht="15">
      <c r="A2794" s="76" t="s">
        <v>3767</v>
      </c>
      <c r="B2794" s="75" t="s">
        <v>7838</v>
      </c>
    </row>
    <row r="2795" spans="1:2" ht="15">
      <c r="A2795" s="76" t="s">
        <v>3768</v>
      </c>
      <c r="B2795" s="75" t="s">
        <v>7838</v>
      </c>
    </row>
    <row r="2796" spans="1:2" ht="15">
      <c r="A2796" s="76" t="s">
        <v>3769</v>
      </c>
      <c r="B2796" s="75" t="s">
        <v>7838</v>
      </c>
    </row>
    <row r="2797" spans="1:2" ht="15">
      <c r="A2797" s="76" t="s">
        <v>3770</v>
      </c>
      <c r="B2797" s="75" t="s">
        <v>7838</v>
      </c>
    </row>
    <row r="2798" spans="1:2" ht="15">
      <c r="A2798" s="76" t="s">
        <v>3771</v>
      </c>
      <c r="B2798" s="75" t="s">
        <v>7838</v>
      </c>
    </row>
    <row r="2799" spans="1:2" ht="15">
      <c r="A2799" s="76" t="s">
        <v>3772</v>
      </c>
      <c r="B2799" s="75" t="s">
        <v>7838</v>
      </c>
    </row>
    <row r="2800" spans="1:2" ht="15">
      <c r="A2800" s="76" t="s">
        <v>3773</v>
      </c>
      <c r="B2800" s="75" t="s">
        <v>7838</v>
      </c>
    </row>
    <row r="2801" spans="1:2" ht="15">
      <c r="A2801" s="76" t="s">
        <v>3774</v>
      </c>
      <c r="B2801" s="75" t="s">
        <v>7838</v>
      </c>
    </row>
    <row r="2802" spans="1:2" ht="15">
      <c r="A2802" s="76" t="s">
        <v>1050</v>
      </c>
      <c r="B2802" s="75" t="s">
        <v>7838</v>
      </c>
    </row>
    <row r="2803" spans="1:2" ht="15">
      <c r="A2803" s="76" t="s">
        <v>3775</v>
      </c>
      <c r="B2803" s="75" t="s">
        <v>7838</v>
      </c>
    </row>
    <row r="2804" spans="1:2" ht="15">
      <c r="A2804" s="76" t="s">
        <v>3776</v>
      </c>
      <c r="B2804" s="75" t="s">
        <v>7838</v>
      </c>
    </row>
    <row r="2805" spans="1:2" ht="15">
      <c r="A2805" s="76" t="s">
        <v>3777</v>
      </c>
      <c r="B2805" s="75" t="s">
        <v>7838</v>
      </c>
    </row>
    <row r="2806" spans="1:2" ht="15">
      <c r="A2806" s="76" t="s">
        <v>3778</v>
      </c>
      <c r="B2806" s="75" t="s">
        <v>7838</v>
      </c>
    </row>
    <row r="2807" spans="1:2" ht="15">
      <c r="A2807" s="76" t="s">
        <v>3779</v>
      </c>
      <c r="B2807" s="75" t="s">
        <v>7838</v>
      </c>
    </row>
    <row r="2808" spans="1:2" ht="15">
      <c r="A2808" s="76" t="s">
        <v>3780</v>
      </c>
      <c r="B2808" s="75" t="s">
        <v>7838</v>
      </c>
    </row>
    <row r="2809" spans="1:2" ht="15">
      <c r="A2809" s="76" t="s">
        <v>3781</v>
      </c>
      <c r="B2809" s="75" t="s">
        <v>7838</v>
      </c>
    </row>
    <row r="2810" spans="1:2" ht="15">
      <c r="A2810" s="76" t="s">
        <v>3782</v>
      </c>
      <c r="B2810" s="75" t="s">
        <v>7838</v>
      </c>
    </row>
    <row r="2811" spans="1:2" ht="15">
      <c r="A2811" s="76" t="s">
        <v>3783</v>
      </c>
      <c r="B2811" s="75" t="s">
        <v>7838</v>
      </c>
    </row>
    <row r="2812" spans="1:2" ht="15">
      <c r="A2812" s="76" t="s">
        <v>3784</v>
      </c>
      <c r="B2812" s="75" t="s">
        <v>7838</v>
      </c>
    </row>
    <row r="2813" spans="1:2" ht="15">
      <c r="A2813" s="76" t="s">
        <v>3785</v>
      </c>
      <c r="B2813" s="75" t="s">
        <v>7838</v>
      </c>
    </row>
    <row r="2814" spans="1:2" ht="15">
      <c r="A2814" s="76" t="s">
        <v>3786</v>
      </c>
      <c r="B2814" s="75" t="s">
        <v>7838</v>
      </c>
    </row>
    <row r="2815" spans="1:2" ht="15">
      <c r="A2815" s="76" t="s">
        <v>3787</v>
      </c>
      <c r="B2815" s="75" t="s">
        <v>7838</v>
      </c>
    </row>
    <row r="2816" spans="1:2" ht="15">
      <c r="A2816" s="76" t="s">
        <v>3788</v>
      </c>
      <c r="B2816" s="75" t="s">
        <v>7838</v>
      </c>
    </row>
    <row r="2817" spans="1:2" ht="15">
      <c r="A2817" s="76" t="s">
        <v>3789</v>
      </c>
      <c r="B2817" s="75" t="s">
        <v>7838</v>
      </c>
    </row>
    <row r="2818" spans="1:2" ht="15">
      <c r="A2818" s="76" t="s">
        <v>3790</v>
      </c>
      <c r="B2818" s="75" t="s">
        <v>7838</v>
      </c>
    </row>
    <row r="2819" spans="1:2" ht="15">
      <c r="A2819" s="76" t="s">
        <v>3791</v>
      </c>
      <c r="B2819" s="75" t="s">
        <v>7838</v>
      </c>
    </row>
    <row r="2820" spans="1:2" ht="15">
      <c r="A2820" s="76" t="s">
        <v>3792</v>
      </c>
      <c r="B2820" s="75" t="s">
        <v>7838</v>
      </c>
    </row>
    <row r="2821" spans="1:2" ht="15">
      <c r="A2821" s="76" t="s">
        <v>3793</v>
      </c>
      <c r="B2821" s="75" t="s">
        <v>7838</v>
      </c>
    </row>
    <row r="2822" spans="1:2" ht="15">
      <c r="A2822" s="76" t="s">
        <v>3794</v>
      </c>
      <c r="B2822" s="75" t="s">
        <v>7838</v>
      </c>
    </row>
    <row r="2823" spans="1:2" ht="15">
      <c r="A2823" s="76" t="s">
        <v>3795</v>
      </c>
      <c r="B2823" s="75" t="s">
        <v>7838</v>
      </c>
    </row>
    <row r="2824" spans="1:2" ht="15">
      <c r="A2824" s="76" t="s">
        <v>3796</v>
      </c>
      <c r="B2824" s="75" t="s">
        <v>7838</v>
      </c>
    </row>
    <row r="2825" spans="1:2" ht="15">
      <c r="A2825" s="76" t="s">
        <v>3797</v>
      </c>
      <c r="B2825" s="75" t="s">
        <v>7838</v>
      </c>
    </row>
    <row r="2826" spans="1:2" ht="15">
      <c r="A2826" s="76" t="s">
        <v>3798</v>
      </c>
      <c r="B2826" s="75" t="s">
        <v>7838</v>
      </c>
    </row>
    <row r="2827" spans="1:2" ht="15">
      <c r="A2827" s="76" t="s">
        <v>3799</v>
      </c>
      <c r="B2827" s="75" t="s">
        <v>7838</v>
      </c>
    </row>
    <row r="2828" spans="1:2" ht="15">
      <c r="A2828" s="76" t="s">
        <v>3800</v>
      </c>
      <c r="B2828" s="75" t="s">
        <v>7838</v>
      </c>
    </row>
    <row r="2829" spans="1:2" ht="15">
      <c r="A2829" s="76" t="s">
        <v>3801</v>
      </c>
      <c r="B2829" s="75" t="s">
        <v>7838</v>
      </c>
    </row>
    <row r="2830" spans="1:2" ht="15">
      <c r="A2830" s="76" t="s">
        <v>3802</v>
      </c>
      <c r="B2830" s="75" t="s">
        <v>7838</v>
      </c>
    </row>
    <row r="2831" spans="1:2" ht="15">
      <c r="A2831" s="76" t="s">
        <v>3803</v>
      </c>
      <c r="B2831" s="75" t="s">
        <v>7838</v>
      </c>
    </row>
    <row r="2832" spans="1:2" ht="15">
      <c r="A2832" s="76" t="s">
        <v>3804</v>
      </c>
      <c r="B2832" s="75" t="s">
        <v>7838</v>
      </c>
    </row>
    <row r="2833" spans="1:2" ht="15">
      <c r="A2833" s="76" t="s">
        <v>3805</v>
      </c>
      <c r="B2833" s="75" t="s">
        <v>7838</v>
      </c>
    </row>
    <row r="2834" spans="1:2" ht="15">
      <c r="A2834" s="76" t="s">
        <v>3806</v>
      </c>
      <c r="B2834" s="75" t="s">
        <v>7838</v>
      </c>
    </row>
    <row r="2835" spans="1:2" ht="15">
      <c r="A2835" s="76" t="s">
        <v>3807</v>
      </c>
      <c r="B2835" s="75" t="s">
        <v>7838</v>
      </c>
    </row>
    <row r="2836" spans="1:2" ht="15">
      <c r="A2836" s="76" t="s">
        <v>3808</v>
      </c>
      <c r="B2836" s="75" t="s">
        <v>7838</v>
      </c>
    </row>
    <row r="2837" spans="1:2" ht="15">
      <c r="A2837" s="76" t="s">
        <v>3809</v>
      </c>
      <c r="B2837" s="75" t="s">
        <v>7838</v>
      </c>
    </row>
    <row r="2838" spans="1:2" ht="15">
      <c r="A2838" s="76" t="s">
        <v>3810</v>
      </c>
      <c r="B2838" s="75" t="s">
        <v>7838</v>
      </c>
    </row>
    <row r="2839" spans="1:2" ht="15">
      <c r="A2839" s="76" t="s">
        <v>3811</v>
      </c>
      <c r="B2839" s="75" t="s">
        <v>7838</v>
      </c>
    </row>
    <row r="2840" spans="1:2" ht="15">
      <c r="A2840" s="76" t="s">
        <v>3812</v>
      </c>
      <c r="B2840" s="75" t="s">
        <v>7838</v>
      </c>
    </row>
    <row r="2841" spans="1:2" ht="15">
      <c r="A2841" s="76" t="s">
        <v>3813</v>
      </c>
      <c r="B2841" s="75" t="s">
        <v>7838</v>
      </c>
    </row>
    <row r="2842" spans="1:2" ht="15">
      <c r="A2842" s="76" t="s">
        <v>3814</v>
      </c>
      <c r="B2842" s="75" t="s">
        <v>7838</v>
      </c>
    </row>
    <row r="2843" spans="1:2" ht="15">
      <c r="A2843" s="76" t="s">
        <v>3815</v>
      </c>
      <c r="B2843" s="75" t="s">
        <v>7838</v>
      </c>
    </row>
    <row r="2844" spans="1:2" ht="15">
      <c r="A2844" s="76" t="s">
        <v>3816</v>
      </c>
      <c r="B2844" s="75" t="s">
        <v>7838</v>
      </c>
    </row>
    <row r="2845" spans="1:2" ht="15">
      <c r="A2845" s="76" t="s">
        <v>3817</v>
      </c>
      <c r="B2845" s="75" t="s">
        <v>7838</v>
      </c>
    </row>
    <row r="2846" spans="1:2" ht="15">
      <c r="A2846" s="76" t="s">
        <v>968</v>
      </c>
      <c r="B2846" s="75" t="s">
        <v>7838</v>
      </c>
    </row>
    <row r="2847" spans="1:2" ht="15">
      <c r="A2847" s="76" t="s">
        <v>3818</v>
      </c>
      <c r="B2847" s="75" t="s">
        <v>7838</v>
      </c>
    </row>
    <row r="2848" spans="1:2" ht="15">
      <c r="A2848" s="76" t="s">
        <v>3819</v>
      </c>
      <c r="B2848" s="75" t="s">
        <v>7838</v>
      </c>
    </row>
    <row r="2849" spans="1:2" ht="15">
      <c r="A2849" s="76" t="s">
        <v>3820</v>
      </c>
      <c r="B2849" s="75" t="s">
        <v>7838</v>
      </c>
    </row>
    <row r="2850" spans="1:2" ht="15">
      <c r="A2850" s="76" t="s">
        <v>3821</v>
      </c>
      <c r="B2850" s="75" t="s">
        <v>7838</v>
      </c>
    </row>
    <row r="2851" spans="1:2" ht="15">
      <c r="A2851" s="76" t="s">
        <v>3822</v>
      </c>
      <c r="B2851" s="75" t="s">
        <v>7838</v>
      </c>
    </row>
    <row r="2852" spans="1:2" ht="15">
      <c r="A2852" s="76" t="s">
        <v>3823</v>
      </c>
      <c r="B2852" s="75" t="s">
        <v>7838</v>
      </c>
    </row>
    <row r="2853" spans="1:2" ht="15">
      <c r="A2853" s="76" t="s">
        <v>562</v>
      </c>
      <c r="B2853" s="75" t="s">
        <v>7838</v>
      </c>
    </row>
    <row r="2854" spans="1:2" ht="15">
      <c r="A2854" s="76" t="s">
        <v>3824</v>
      </c>
      <c r="B2854" s="75" t="s">
        <v>7838</v>
      </c>
    </row>
    <row r="2855" spans="1:2" ht="15">
      <c r="A2855" s="76" t="s">
        <v>3825</v>
      </c>
      <c r="B2855" s="75" t="s">
        <v>7838</v>
      </c>
    </row>
    <row r="2856" spans="1:2" ht="15">
      <c r="A2856" s="76" t="s">
        <v>3826</v>
      </c>
      <c r="B2856" s="75" t="s">
        <v>7838</v>
      </c>
    </row>
    <row r="2857" spans="1:2" ht="15">
      <c r="A2857" s="76" t="s">
        <v>3827</v>
      </c>
      <c r="B2857" s="75" t="s">
        <v>7838</v>
      </c>
    </row>
    <row r="2858" spans="1:2" ht="15">
      <c r="A2858" s="76" t="s">
        <v>3828</v>
      </c>
      <c r="B2858" s="75" t="s">
        <v>7838</v>
      </c>
    </row>
    <row r="2859" spans="1:2" ht="15">
      <c r="A2859" s="76" t="s">
        <v>3829</v>
      </c>
      <c r="B2859" s="75" t="s">
        <v>7838</v>
      </c>
    </row>
    <row r="2860" spans="1:2" ht="15">
      <c r="A2860" s="76" t="s">
        <v>1423</v>
      </c>
      <c r="B2860" s="75" t="s">
        <v>7838</v>
      </c>
    </row>
    <row r="2861" spans="1:2" ht="15">
      <c r="A2861" s="76" t="s">
        <v>3830</v>
      </c>
      <c r="B2861" s="75" t="s">
        <v>7838</v>
      </c>
    </row>
    <row r="2862" spans="1:2" ht="15">
      <c r="A2862" s="76" t="s">
        <v>3831</v>
      </c>
      <c r="B2862" s="75" t="s">
        <v>7838</v>
      </c>
    </row>
    <row r="2863" spans="1:2" ht="15">
      <c r="A2863" s="76" t="s">
        <v>3832</v>
      </c>
      <c r="B2863" s="75" t="s">
        <v>7838</v>
      </c>
    </row>
    <row r="2864" spans="1:2" ht="15">
      <c r="A2864" s="76" t="s">
        <v>3833</v>
      </c>
      <c r="B2864" s="75" t="s">
        <v>7838</v>
      </c>
    </row>
    <row r="2865" spans="1:2" ht="15">
      <c r="A2865" s="76" t="s">
        <v>3834</v>
      </c>
      <c r="B2865" s="75" t="s">
        <v>7838</v>
      </c>
    </row>
    <row r="2866" spans="1:2" ht="15">
      <c r="A2866" s="76" t="s">
        <v>3835</v>
      </c>
      <c r="B2866" s="75" t="s">
        <v>7838</v>
      </c>
    </row>
    <row r="2867" spans="1:2" ht="15">
      <c r="A2867" s="76" t="s">
        <v>1225</v>
      </c>
      <c r="B2867" s="75" t="s">
        <v>7838</v>
      </c>
    </row>
    <row r="2868" spans="1:2" ht="15">
      <c r="A2868" s="76" t="s">
        <v>3836</v>
      </c>
      <c r="B2868" s="75" t="s">
        <v>7838</v>
      </c>
    </row>
    <row r="2869" spans="1:2" ht="15">
      <c r="A2869" s="76" t="s">
        <v>3837</v>
      </c>
      <c r="B2869" s="75" t="s">
        <v>7838</v>
      </c>
    </row>
    <row r="2870" spans="1:2" ht="15">
      <c r="A2870" s="76" t="s">
        <v>3838</v>
      </c>
      <c r="B2870" s="75" t="s">
        <v>7838</v>
      </c>
    </row>
    <row r="2871" spans="1:2" ht="15">
      <c r="A2871" s="76" t="s">
        <v>3839</v>
      </c>
      <c r="B2871" s="75" t="s">
        <v>7838</v>
      </c>
    </row>
    <row r="2872" spans="1:2" ht="15">
      <c r="A2872" s="76" t="s">
        <v>3840</v>
      </c>
      <c r="B2872" s="75" t="s">
        <v>7838</v>
      </c>
    </row>
    <row r="2873" spans="1:2" ht="15">
      <c r="A2873" s="76" t="s">
        <v>3841</v>
      </c>
      <c r="B2873" s="75" t="s">
        <v>7838</v>
      </c>
    </row>
    <row r="2874" spans="1:2" ht="15">
      <c r="A2874" s="76" t="s">
        <v>3842</v>
      </c>
      <c r="B2874" s="75" t="s">
        <v>7838</v>
      </c>
    </row>
    <row r="2875" spans="1:2" ht="15">
      <c r="A2875" s="76" t="s">
        <v>3843</v>
      </c>
      <c r="B2875" s="75" t="s">
        <v>7838</v>
      </c>
    </row>
    <row r="2876" spans="1:2" ht="15">
      <c r="A2876" s="76" t="s">
        <v>3844</v>
      </c>
      <c r="B2876" s="75" t="s">
        <v>7838</v>
      </c>
    </row>
    <row r="2877" spans="1:2" ht="15">
      <c r="A2877" s="76" t="s">
        <v>3845</v>
      </c>
      <c r="B2877" s="75" t="s">
        <v>7838</v>
      </c>
    </row>
    <row r="2878" spans="1:2" ht="15">
      <c r="A2878" s="76" t="s">
        <v>3846</v>
      </c>
      <c r="B2878" s="75" t="s">
        <v>7838</v>
      </c>
    </row>
    <row r="2879" spans="1:2" ht="15">
      <c r="A2879" s="76" t="s">
        <v>3847</v>
      </c>
      <c r="B2879" s="75" t="s">
        <v>7838</v>
      </c>
    </row>
    <row r="2880" spans="1:2" ht="15">
      <c r="A2880" s="76" t="s">
        <v>1392</v>
      </c>
      <c r="B2880" s="75" t="s">
        <v>7838</v>
      </c>
    </row>
    <row r="2881" spans="1:2" ht="15">
      <c r="A2881" s="76" t="s">
        <v>3848</v>
      </c>
      <c r="B2881" s="75" t="s">
        <v>7838</v>
      </c>
    </row>
    <row r="2882" spans="1:2" ht="15">
      <c r="A2882" s="76" t="s">
        <v>3849</v>
      </c>
      <c r="B2882" s="75" t="s">
        <v>7838</v>
      </c>
    </row>
    <row r="2883" spans="1:2" ht="15">
      <c r="A2883" s="76" t="s">
        <v>3850</v>
      </c>
      <c r="B2883" s="75" t="s">
        <v>7838</v>
      </c>
    </row>
    <row r="2884" spans="1:2" ht="15">
      <c r="A2884" s="76" t="s">
        <v>3851</v>
      </c>
      <c r="B2884" s="75" t="s">
        <v>7838</v>
      </c>
    </row>
    <row r="2885" spans="1:2" ht="15">
      <c r="A2885" s="76" t="s">
        <v>3852</v>
      </c>
      <c r="B2885" s="75" t="s">
        <v>7838</v>
      </c>
    </row>
    <row r="2886" spans="1:2" ht="15">
      <c r="A2886" s="76" t="s">
        <v>3853</v>
      </c>
      <c r="B2886" s="75" t="s">
        <v>7838</v>
      </c>
    </row>
    <row r="2887" spans="1:2" ht="15">
      <c r="A2887" s="76" t="s">
        <v>3854</v>
      </c>
      <c r="B2887" s="75" t="s">
        <v>7838</v>
      </c>
    </row>
    <row r="2888" spans="1:2" ht="15">
      <c r="A2888" s="76" t="s">
        <v>1215</v>
      </c>
      <c r="B2888" s="75" t="s">
        <v>7838</v>
      </c>
    </row>
    <row r="2889" spans="1:2" ht="15">
      <c r="A2889" s="76" t="s">
        <v>3855</v>
      </c>
      <c r="B2889" s="75" t="s">
        <v>7838</v>
      </c>
    </row>
    <row r="2890" spans="1:2" ht="15">
      <c r="A2890" s="76" t="s">
        <v>3856</v>
      </c>
      <c r="B2890" s="75" t="s">
        <v>7838</v>
      </c>
    </row>
    <row r="2891" spans="1:2" ht="15">
      <c r="A2891" s="76" t="s">
        <v>3857</v>
      </c>
      <c r="B2891" s="75" t="s">
        <v>7838</v>
      </c>
    </row>
    <row r="2892" spans="1:2" ht="15">
      <c r="A2892" s="76" t="s">
        <v>3858</v>
      </c>
      <c r="B2892" s="75" t="s">
        <v>7838</v>
      </c>
    </row>
    <row r="2893" spans="1:2" ht="15">
      <c r="A2893" s="76" t="s">
        <v>3859</v>
      </c>
      <c r="B2893" s="75" t="s">
        <v>7838</v>
      </c>
    </row>
    <row r="2894" spans="1:2" ht="15">
      <c r="A2894" s="76" t="s">
        <v>1220</v>
      </c>
      <c r="B2894" s="75" t="s">
        <v>7838</v>
      </c>
    </row>
    <row r="2895" spans="1:2" ht="15">
      <c r="A2895" s="76" t="s">
        <v>3860</v>
      </c>
      <c r="B2895" s="75" t="s">
        <v>7838</v>
      </c>
    </row>
    <row r="2896" spans="1:2" ht="15">
      <c r="A2896" s="76" t="s">
        <v>3861</v>
      </c>
      <c r="B2896" s="75" t="s">
        <v>7838</v>
      </c>
    </row>
    <row r="2897" spans="1:2" ht="15">
      <c r="A2897" s="76" t="s">
        <v>3862</v>
      </c>
      <c r="B2897" s="75" t="s">
        <v>7838</v>
      </c>
    </row>
    <row r="2898" spans="1:2" ht="15">
      <c r="A2898" s="76" t="s">
        <v>1128</v>
      </c>
      <c r="B2898" s="75" t="s">
        <v>7838</v>
      </c>
    </row>
    <row r="2899" spans="1:2" ht="15">
      <c r="A2899" s="76" t="s">
        <v>3863</v>
      </c>
      <c r="B2899" s="75" t="s">
        <v>7838</v>
      </c>
    </row>
    <row r="2900" spans="1:2" ht="15">
      <c r="A2900" s="76" t="s">
        <v>3864</v>
      </c>
      <c r="B2900" s="75" t="s">
        <v>7838</v>
      </c>
    </row>
    <row r="2901" spans="1:2" ht="15">
      <c r="A2901" s="76" t="s">
        <v>3865</v>
      </c>
      <c r="B2901" s="75" t="s">
        <v>7838</v>
      </c>
    </row>
    <row r="2902" spans="1:2" ht="15">
      <c r="A2902" s="76" t="s">
        <v>3866</v>
      </c>
      <c r="B2902" s="75" t="s">
        <v>7838</v>
      </c>
    </row>
    <row r="2903" spans="1:2" ht="15">
      <c r="A2903" s="76" t="s">
        <v>3867</v>
      </c>
      <c r="B2903" s="75" t="s">
        <v>7838</v>
      </c>
    </row>
    <row r="2904" spans="1:2" ht="15">
      <c r="A2904" s="76" t="s">
        <v>3868</v>
      </c>
      <c r="B2904" s="75" t="s">
        <v>7838</v>
      </c>
    </row>
    <row r="2905" spans="1:2" ht="15">
      <c r="A2905" s="76" t="s">
        <v>3869</v>
      </c>
      <c r="B2905" s="75" t="s">
        <v>7838</v>
      </c>
    </row>
    <row r="2906" spans="1:2" ht="15">
      <c r="A2906" s="76" t="s">
        <v>3870</v>
      </c>
      <c r="B2906" s="75" t="s">
        <v>7838</v>
      </c>
    </row>
    <row r="2907" spans="1:2" ht="15">
      <c r="A2907" s="76" t="s">
        <v>3871</v>
      </c>
      <c r="B2907" s="75" t="s">
        <v>7838</v>
      </c>
    </row>
    <row r="2908" spans="1:2" ht="15">
      <c r="A2908" s="76" t="s">
        <v>3872</v>
      </c>
      <c r="B2908" s="75" t="s">
        <v>7838</v>
      </c>
    </row>
    <row r="2909" spans="1:2" ht="15">
      <c r="A2909" s="76" t="s">
        <v>3873</v>
      </c>
      <c r="B2909" s="75" t="s">
        <v>7838</v>
      </c>
    </row>
    <row r="2910" spans="1:2" ht="15">
      <c r="A2910" s="76" t="s">
        <v>3874</v>
      </c>
      <c r="B2910" s="75" t="s">
        <v>7838</v>
      </c>
    </row>
    <row r="2911" spans="1:2" ht="15">
      <c r="A2911" s="76" t="s">
        <v>736</v>
      </c>
      <c r="B2911" s="75" t="s">
        <v>7838</v>
      </c>
    </row>
    <row r="2912" spans="1:2" ht="15">
      <c r="A2912" s="76" t="s">
        <v>771</v>
      </c>
      <c r="B2912" s="75" t="s">
        <v>7838</v>
      </c>
    </row>
    <row r="2913" spans="1:2" ht="15">
      <c r="A2913" s="76" t="s">
        <v>3875</v>
      </c>
      <c r="B2913" s="75" t="s">
        <v>7838</v>
      </c>
    </row>
    <row r="2914" spans="1:2" ht="15">
      <c r="A2914" s="76" t="s">
        <v>3876</v>
      </c>
      <c r="B2914" s="75" t="s">
        <v>7838</v>
      </c>
    </row>
    <row r="2915" spans="1:2" ht="15">
      <c r="A2915" s="76" t="s">
        <v>3877</v>
      </c>
      <c r="B2915" s="75" t="s">
        <v>7838</v>
      </c>
    </row>
    <row r="2916" spans="1:2" ht="15">
      <c r="A2916" s="76" t="s">
        <v>1263</v>
      </c>
      <c r="B2916" s="75" t="s">
        <v>7838</v>
      </c>
    </row>
    <row r="2917" spans="1:2" ht="15">
      <c r="A2917" s="76" t="s">
        <v>3878</v>
      </c>
      <c r="B2917" s="75" t="s">
        <v>7838</v>
      </c>
    </row>
    <row r="2918" spans="1:2" ht="15">
      <c r="A2918" s="76" t="s">
        <v>3879</v>
      </c>
      <c r="B2918" s="75" t="s">
        <v>7838</v>
      </c>
    </row>
    <row r="2919" spans="1:2" ht="15">
      <c r="A2919" s="76" t="s">
        <v>3880</v>
      </c>
      <c r="B2919" s="75" t="s">
        <v>7838</v>
      </c>
    </row>
    <row r="2920" spans="1:2" ht="15">
      <c r="A2920" s="76" t="s">
        <v>3881</v>
      </c>
      <c r="B2920" s="75" t="s">
        <v>7838</v>
      </c>
    </row>
    <row r="2921" spans="1:2" ht="15">
      <c r="A2921" s="76" t="s">
        <v>3882</v>
      </c>
      <c r="B2921" s="75" t="s">
        <v>7838</v>
      </c>
    </row>
    <row r="2922" spans="1:2" ht="15">
      <c r="A2922" s="76" t="s">
        <v>3883</v>
      </c>
      <c r="B2922" s="75" t="s">
        <v>7838</v>
      </c>
    </row>
    <row r="2923" spans="1:2" ht="15">
      <c r="A2923" s="76" t="s">
        <v>3884</v>
      </c>
      <c r="B2923" s="75" t="s">
        <v>7838</v>
      </c>
    </row>
    <row r="2924" spans="1:2" ht="15">
      <c r="A2924" s="76" t="s">
        <v>3885</v>
      </c>
      <c r="B2924" s="75" t="s">
        <v>7838</v>
      </c>
    </row>
    <row r="2925" spans="1:2" ht="15">
      <c r="A2925" s="76" t="s">
        <v>3886</v>
      </c>
      <c r="B2925" s="75" t="s">
        <v>7838</v>
      </c>
    </row>
    <row r="2926" spans="1:2" ht="15">
      <c r="A2926" s="76" t="s">
        <v>1455</v>
      </c>
      <c r="B2926" s="75" t="s">
        <v>7838</v>
      </c>
    </row>
    <row r="2927" spans="1:2" ht="15">
      <c r="A2927" s="76" t="s">
        <v>3887</v>
      </c>
      <c r="B2927" s="75" t="s">
        <v>7838</v>
      </c>
    </row>
    <row r="2928" spans="1:2" ht="15">
      <c r="A2928" s="76" t="s">
        <v>3888</v>
      </c>
      <c r="B2928" s="75" t="s">
        <v>7838</v>
      </c>
    </row>
    <row r="2929" spans="1:2" ht="15">
      <c r="A2929" s="76" t="s">
        <v>3889</v>
      </c>
      <c r="B2929" s="75" t="s">
        <v>7838</v>
      </c>
    </row>
    <row r="2930" spans="1:2" ht="15">
      <c r="A2930" s="76" t="s">
        <v>3890</v>
      </c>
      <c r="B2930" s="75" t="s">
        <v>7838</v>
      </c>
    </row>
    <row r="2931" spans="1:2" ht="15">
      <c r="A2931" s="76" t="s">
        <v>3891</v>
      </c>
      <c r="B2931" s="75" t="s">
        <v>7838</v>
      </c>
    </row>
    <row r="2932" spans="1:2" ht="15">
      <c r="A2932" s="76" t="s">
        <v>3892</v>
      </c>
      <c r="B2932" s="75" t="s">
        <v>7838</v>
      </c>
    </row>
    <row r="2933" spans="1:2" ht="15">
      <c r="A2933" s="76" t="s">
        <v>3893</v>
      </c>
      <c r="B2933" s="75" t="s">
        <v>7838</v>
      </c>
    </row>
    <row r="2934" spans="1:2" ht="15">
      <c r="A2934" s="76" t="s">
        <v>1046</v>
      </c>
      <c r="B2934" s="75" t="s">
        <v>7838</v>
      </c>
    </row>
    <row r="2935" spans="1:2" ht="15">
      <c r="A2935" s="76" t="s">
        <v>3894</v>
      </c>
      <c r="B2935" s="75" t="s">
        <v>7838</v>
      </c>
    </row>
    <row r="2936" spans="1:2" ht="15">
      <c r="A2936" s="76" t="s">
        <v>1214</v>
      </c>
      <c r="B2936" s="75" t="s">
        <v>7838</v>
      </c>
    </row>
    <row r="2937" spans="1:2" ht="15">
      <c r="A2937" s="76" t="s">
        <v>3895</v>
      </c>
      <c r="B2937" s="75" t="s">
        <v>7838</v>
      </c>
    </row>
    <row r="2938" spans="1:2" ht="15">
      <c r="A2938" s="76" t="s">
        <v>3896</v>
      </c>
      <c r="B2938" s="75" t="s">
        <v>7838</v>
      </c>
    </row>
    <row r="2939" spans="1:2" ht="15">
      <c r="A2939" s="76" t="s">
        <v>750</v>
      </c>
      <c r="B2939" s="75" t="s">
        <v>7838</v>
      </c>
    </row>
    <row r="2940" spans="1:2" ht="15">
      <c r="A2940" s="76" t="s">
        <v>3897</v>
      </c>
      <c r="B2940" s="75" t="s">
        <v>7838</v>
      </c>
    </row>
    <row r="2941" spans="1:2" ht="15">
      <c r="A2941" s="76" t="s">
        <v>3898</v>
      </c>
      <c r="B2941" s="75" t="s">
        <v>7838</v>
      </c>
    </row>
    <row r="2942" spans="1:2" ht="15">
      <c r="A2942" s="76" t="s">
        <v>3899</v>
      </c>
      <c r="B2942" s="75" t="s">
        <v>7838</v>
      </c>
    </row>
    <row r="2943" spans="1:2" ht="15">
      <c r="A2943" s="76" t="s">
        <v>3900</v>
      </c>
      <c r="B2943" s="75" t="s">
        <v>7838</v>
      </c>
    </row>
    <row r="2944" spans="1:2" ht="15">
      <c r="A2944" s="76" t="s">
        <v>3901</v>
      </c>
      <c r="B2944" s="75" t="s">
        <v>7838</v>
      </c>
    </row>
    <row r="2945" spans="1:2" ht="15">
      <c r="A2945" s="76" t="s">
        <v>3902</v>
      </c>
      <c r="B2945" s="75" t="s">
        <v>7838</v>
      </c>
    </row>
    <row r="2946" spans="1:2" ht="15">
      <c r="A2946" s="76" t="s">
        <v>3903</v>
      </c>
      <c r="B2946" s="75" t="s">
        <v>7838</v>
      </c>
    </row>
    <row r="2947" spans="1:2" ht="15">
      <c r="A2947" s="76" t="s">
        <v>1522</v>
      </c>
      <c r="B2947" s="75" t="s">
        <v>7838</v>
      </c>
    </row>
    <row r="2948" spans="1:2" ht="15">
      <c r="A2948" s="76" t="s">
        <v>3904</v>
      </c>
      <c r="B2948" s="75" t="s">
        <v>7838</v>
      </c>
    </row>
    <row r="2949" spans="1:2" ht="15">
      <c r="A2949" s="76" t="s">
        <v>3905</v>
      </c>
      <c r="B2949" s="75" t="s">
        <v>7838</v>
      </c>
    </row>
    <row r="2950" spans="1:2" ht="15">
      <c r="A2950" s="76" t="s">
        <v>3906</v>
      </c>
      <c r="B2950" s="75" t="s">
        <v>7838</v>
      </c>
    </row>
    <row r="2951" spans="1:2" ht="15">
      <c r="A2951" s="76" t="s">
        <v>3907</v>
      </c>
      <c r="B2951" s="75" t="s">
        <v>7838</v>
      </c>
    </row>
    <row r="2952" spans="1:2" ht="15">
      <c r="A2952" s="76" t="s">
        <v>3908</v>
      </c>
      <c r="B2952" s="75" t="s">
        <v>7838</v>
      </c>
    </row>
    <row r="2953" spans="1:2" ht="15">
      <c r="A2953" s="76" t="s">
        <v>3909</v>
      </c>
      <c r="B2953" s="75" t="s">
        <v>7838</v>
      </c>
    </row>
    <row r="2954" spans="1:2" ht="15">
      <c r="A2954" s="76" t="s">
        <v>3910</v>
      </c>
      <c r="B2954" s="75" t="s">
        <v>7838</v>
      </c>
    </row>
    <row r="2955" spans="1:2" ht="15">
      <c r="A2955" s="76" t="s">
        <v>3911</v>
      </c>
      <c r="B2955" s="75" t="s">
        <v>7838</v>
      </c>
    </row>
    <row r="2956" spans="1:2" ht="15">
      <c r="A2956" s="76" t="s">
        <v>3912</v>
      </c>
      <c r="B2956" s="75" t="s">
        <v>7838</v>
      </c>
    </row>
    <row r="2957" spans="1:2" ht="15">
      <c r="A2957" s="76" t="s">
        <v>3913</v>
      </c>
      <c r="B2957" s="75" t="s">
        <v>7838</v>
      </c>
    </row>
    <row r="2958" spans="1:2" ht="15">
      <c r="A2958" s="76" t="s">
        <v>3914</v>
      </c>
      <c r="B2958" s="75" t="s">
        <v>7838</v>
      </c>
    </row>
    <row r="2959" spans="1:2" ht="15">
      <c r="A2959" s="76" t="s">
        <v>3915</v>
      </c>
      <c r="B2959" s="75" t="s">
        <v>7838</v>
      </c>
    </row>
    <row r="2960" spans="1:2" ht="15">
      <c r="A2960" s="76" t="s">
        <v>3916</v>
      </c>
      <c r="B2960" s="75" t="s">
        <v>7838</v>
      </c>
    </row>
    <row r="2961" spans="1:2" ht="15">
      <c r="A2961" s="76" t="s">
        <v>557</v>
      </c>
      <c r="B2961" s="75" t="s">
        <v>7838</v>
      </c>
    </row>
    <row r="2962" spans="1:2" ht="15">
      <c r="A2962" s="76" t="s">
        <v>3917</v>
      </c>
      <c r="B2962" s="75" t="s">
        <v>7838</v>
      </c>
    </row>
    <row r="2963" spans="1:2" ht="15">
      <c r="A2963" s="76" t="s">
        <v>3918</v>
      </c>
      <c r="B2963" s="75" t="s">
        <v>7838</v>
      </c>
    </row>
    <row r="2964" spans="1:2" ht="15">
      <c r="A2964" s="76" t="s">
        <v>3919</v>
      </c>
      <c r="B2964" s="75" t="s">
        <v>7838</v>
      </c>
    </row>
    <row r="2965" spans="1:2" ht="15">
      <c r="A2965" s="76" t="s">
        <v>278</v>
      </c>
      <c r="B2965" s="75" t="s">
        <v>7838</v>
      </c>
    </row>
    <row r="2966" spans="1:2" ht="15">
      <c r="A2966" s="76" t="s">
        <v>1030</v>
      </c>
      <c r="B2966" s="75" t="s">
        <v>7838</v>
      </c>
    </row>
    <row r="2967" spans="1:2" ht="15">
      <c r="A2967" s="76" t="s">
        <v>3920</v>
      </c>
      <c r="B2967" s="75" t="s">
        <v>7838</v>
      </c>
    </row>
    <row r="2968" spans="1:2" ht="15">
      <c r="A2968" s="76" t="s">
        <v>3921</v>
      </c>
      <c r="B2968" s="75" t="s">
        <v>7838</v>
      </c>
    </row>
    <row r="2969" spans="1:2" ht="15">
      <c r="A2969" s="76" t="s">
        <v>1433</v>
      </c>
      <c r="B2969" s="75" t="s">
        <v>7838</v>
      </c>
    </row>
    <row r="2970" spans="1:2" ht="15">
      <c r="A2970" s="76" t="s">
        <v>3922</v>
      </c>
      <c r="B2970" s="75" t="s">
        <v>7838</v>
      </c>
    </row>
    <row r="2971" spans="1:2" ht="15">
      <c r="A2971" s="76" t="s">
        <v>3923</v>
      </c>
      <c r="B2971" s="75" t="s">
        <v>7838</v>
      </c>
    </row>
    <row r="2972" spans="1:2" ht="15">
      <c r="A2972" s="76" t="s">
        <v>3924</v>
      </c>
      <c r="B2972" s="75" t="s">
        <v>7838</v>
      </c>
    </row>
    <row r="2973" spans="1:2" ht="15">
      <c r="A2973" s="76" t="s">
        <v>923</v>
      </c>
      <c r="B2973" s="75" t="s">
        <v>7838</v>
      </c>
    </row>
    <row r="2974" spans="1:2" ht="15">
      <c r="A2974" s="76" t="s">
        <v>831</v>
      </c>
      <c r="B2974" s="75" t="s">
        <v>7838</v>
      </c>
    </row>
    <row r="2975" spans="1:2" ht="15">
      <c r="A2975" s="76" t="s">
        <v>3925</v>
      </c>
      <c r="B2975" s="75" t="s">
        <v>7838</v>
      </c>
    </row>
    <row r="2976" spans="1:2" ht="15">
      <c r="A2976" s="76" t="s">
        <v>3926</v>
      </c>
      <c r="B2976" s="75" t="s">
        <v>7838</v>
      </c>
    </row>
    <row r="2977" spans="1:2" ht="15">
      <c r="A2977" s="76" t="s">
        <v>3927</v>
      </c>
      <c r="B2977" s="75" t="s">
        <v>7838</v>
      </c>
    </row>
    <row r="2978" spans="1:2" ht="15">
      <c r="A2978" s="76" t="s">
        <v>3928</v>
      </c>
      <c r="B2978" s="75" t="s">
        <v>7838</v>
      </c>
    </row>
    <row r="2979" spans="1:2" ht="15">
      <c r="A2979" s="76" t="s">
        <v>3929</v>
      </c>
      <c r="B2979" s="75" t="s">
        <v>7838</v>
      </c>
    </row>
    <row r="2980" spans="1:2" ht="15">
      <c r="A2980" s="76" t="s">
        <v>3930</v>
      </c>
      <c r="B2980" s="75" t="s">
        <v>7838</v>
      </c>
    </row>
    <row r="2981" spans="1:2" ht="15">
      <c r="A2981" s="76" t="s">
        <v>3931</v>
      </c>
      <c r="B2981" s="75" t="s">
        <v>7838</v>
      </c>
    </row>
    <row r="2982" spans="1:2" ht="15">
      <c r="A2982" s="76" t="s">
        <v>3932</v>
      </c>
      <c r="B2982" s="75" t="s">
        <v>7838</v>
      </c>
    </row>
    <row r="2983" spans="1:2" ht="15">
      <c r="A2983" s="76" t="s">
        <v>1212</v>
      </c>
      <c r="B2983" s="75" t="s">
        <v>7838</v>
      </c>
    </row>
    <row r="2984" spans="1:2" ht="15">
      <c r="A2984" s="76" t="s">
        <v>3933</v>
      </c>
      <c r="B2984" s="75" t="s">
        <v>7838</v>
      </c>
    </row>
    <row r="2985" spans="1:2" ht="15">
      <c r="A2985" s="76" t="s">
        <v>3934</v>
      </c>
      <c r="B2985" s="75" t="s">
        <v>7838</v>
      </c>
    </row>
    <row r="2986" spans="1:2" ht="15">
      <c r="A2986" s="76" t="s">
        <v>3935</v>
      </c>
      <c r="B2986" s="75" t="s">
        <v>7838</v>
      </c>
    </row>
    <row r="2987" spans="1:2" ht="15">
      <c r="A2987" s="76" t="s">
        <v>3936</v>
      </c>
      <c r="B2987" s="75" t="s">
        <v>7838</v>
      </c>
    </row>
    <row r="2988" spans="1:2" ht="15">
      <c r="A2988" s="76" t="s">
        <v>3937</v>
      </c>
      <c r="B2988" s="75" t="s">
        <v>7838</v>
      </c>
    </row>
    <row r="2989" spans="1:2" ht="15">
      <c r="A2989" s="76" t="s">
        <v>3938</v>
      </c>
      <c r="B2989" s="75" t="s">
        <v>7838</v>
      </c>
    </row>
    <row r="2990" spans="1:2" ht="15">
      <c r="A2990" s="76" t="s">
        <v>3939</v>
      </c>
      <c r="B2990" s="75" t="s">
        <v>7838</v>
      </c>
    </row>
    <row r="2991" spans="1:2" ht="15">
      <c r="A2991" s="76" t="s">
        <v>3940</v>
      </c>
      <c r="B2991" s="75" t="s">
        <v>7838</v>
      </c>
    </row>
    <row r="2992" spans="1:2" ht="15">
      <c r="A2992" s="76" t="s">
        <v>1201</v>
      </c>
      <c r="B2992" s="75" t="s">
        <v>7838</v>
      </c>
    </row>
    <row r="2993" spans="1:2" ht="15">
      <c r="A2993" s="76" t="s">
        <v>3941</v>
      </c>
      <c r="B2993" s="75" t="s">
        <v>7838</v>
      </c>
    </row>
    <row r="2994" spans="1:2" ht="15">
      <c r="A2994" s="76" t="s">
        <v>1364</v>
      </c>
      <c r="B2994" s="75" t="s">
        <v>7838</v>
      </c>
    </row>
    <row r="2995" spans="1:2" ht="15">
      <c r="A2995" s="76" t="s">
        <v>3942</v>
      </c>
      <c r="B2995" s="75" t="s">
        <v>7838</v>
      </c>
    </row>
    <row r="2996" spans="1:2" ht="15">
      <c r="A2996" s="76" t="s">
        <v>3943</v>
      </c>
      <c r="B2996" s="75" t="s">
        <v>7838</v>
      </c>
    </row>
    <row r="2997" spans="1:2" ht="15">
      <c r="A2997" s="76" t="s">
        <v>1399</v>
      </c>
      <c r="B2997" s="75" t="s">
        <v>7838</v>
      </c>
    </row>
    <row r="2998" spans="1:2" ht="15">
      <c r="A2998" s="76" t="s">
        <v>3944</v>
      </c>
      <c r="B2998" s="75" t="s">
        <v>7838</v>
      </c>
    </row>
    <row r="2999" spans="1:2" ht="15">
      <c r="A2999" s="76" t="s">
        <v>3945</v>
      </c>
      <c r="B2999" s="75" t="s">
        <v>7838</v>
      </c>
    </row>
    <row r="3000" spans="1:2" ht="15">
      <c r="A3000" s="76" t="s">
        <v>3946</v>
      </c>
      <c r="B3000" s="75" t="s">
        <v>7838</v>
      </c>
    </row>
    <row r="3001" spans="1:2" ht="15">
      <c r="A3001" s="76" t="s">
        <v>3947</v>
      </c>
      <c r="B3001" s="75" t="s">
        <v>7838</v>
      </c>
    </row>
    <row r="3002" spans="1:2" ht="15">
      <c r="A3002" s="76" t="s">
        <v>3948</v>
      </c>
      <c r="B3002" s="75" t="s">
        <v>7838</v>
      </c>
    </row>
    <row r="3003" spans="1:2" ht="15">
      <c r="A3003" s="76" t="s">
        <v>3949</v>
      </c>
      <c r="B3003" s="75" t="s">
        <v>7838</v>
      </c>
    </row>
    <row r="3004" spans="1:2" ht="15">
      <c r="A3004" s="76" t="s">
        <v>3950</v>
      </c>
      <c r="B3004" s="75" t="s">
        <v>7838</v>
      </c>
    </row>
    <row r="3005" spans="1:2" ht="15">
      <c r="A3005" s="76" t="s">
        <v>3951</v>
      </c>
      <c r="B3005" s="75" t="s">
        <v>7838</v>
      </c>
    </row>
    <row r="3006" spans="1:2" ht="15">
      <c r="A3006" s="76" t="s">
        <v>3952</v>
      </c>
      <c r="B3006" s="75" t="s">
        <v>7838</v>
      </c>
    </row>
    <row r="3007" spans="1:2" ht="15">
      <c r="A3007" s="76" t="s">
        <v>3953</v>
      </c>
      <c r="B3007" s="75" t="s">
        <v>7838</v>
      </c>
    </row>
    <row r="3008" spans="1:2" ht="15">
      <c r="A3008" s="76" t="s">
        <v>1152</v>
      </c>
      <c r="B3008" s="75" t="s">
        <v>7838</v>
      </c>
    </row>
    <row r="3009" spans="1:2" ht="15">
      <c r="A3009" s="76" t="s">
        <v>3954</v>
      </c>
      <c r="B3009" s="75" t="s">
        <v>7838</v>
      </c>
    </row>
    <row r="3010" spans="1:2" ht="15">
      <c r="A3010" s="76" t="s">
        <v>3955</v>
      </c>
      <c r="B3010" s="75" t="s">
        <v>7838</v>
      </c>
    </row>
    <row r="3011" spans="1:2" ht="15">
      <c r="A3011" s="76" t="s">
        <v>3956</v>
      </c>
      <c r="B3011" s="75" t="s">
        <v>7838</v>
      </c>
    </row>
    <row r="3012" spans="1:2" ht="15">
      <c r="A3012" s="76" t="s">
        <v>3957</v>
      </c>
      <c r="B3012" s="75" t="s">
        <v>7838</v>
      </c>
    </row>
    <row r="3013" spans="1:2" ht="15">
      <c r="A3013" s="76" t="s">
        <v>3958</v>
      </c>
      <c r="B3013" s="75" t="s">
        <v>7838</v>
      </c>
    </row>
    <row r="3014" spans="1:2" ht="15">
      <c r="A3014" s="76" t="s">
        <v>3959</v>
      </c>
      <c r="B3014" s="75" t="s">
        <v>7838</v>
      </c>
    </row>
    <row r="3015" spans="1:2" ht="15">
      <c r="A3015" s="76" t="s">
        <v>3960</v>
      </c>
      <c r="B3015" s="75" t="s">
        <v>7838</v>
      </c>
    </row>
    <row r="3016" spans="1:2" ht="15">
      <c r="A3016" s="76" t="s">
        <v>3961</v>
      </c>
      <c r="B3016" s="75" t="s">
        <v>7838</v>
      </c>
    </row>
    <row r="3017" spans="1:2" ht="15">
      <c r="A3017" s="76" t="s">
        <v>3962</v>
      </c>
      <c r="B3017" s="75" t="s">
        <v>7838</v>
      </c>
    </row>
    <row r="3018" spans="1:2" ht="15">
      <c r="A3018" s="76" t="s">
        <v>3963</v>
      </c>
      <c r="B3018" s="75" t="s">
        <v>7838</v>
      </c>
    </row>
    <row r="3019" spans="1:2" ht="15">
      <c r="A3019" s="76" t="s">
        <v>3964</v>
      </c>
      <c r="B3019" s="75" t="s">
        <v>7838</v>
      </c>
    </row>
    <row r="3020" spans="1:2" ht="15">
      <c r="A3020" s="76" t="s">
        <v>3965</v>
      </c>
      <c r="B3020" s="75" t="s">
        <v>7838</v>
      </c>
    </row>
    <row r="3021" spans="1:2" ht="15">
      <c r="A3021" s="76" t="s">
        <v>3966</v>
      </c>
      <c r="B3021" s="75" t="s">
        <v>7838</v>
      </c>
    </row>
    <row r="3022" spans="1:2" ht="15">
      <c r="A3022" s="76" t="s">
        <v>3967</v>
      </c>
      <c r="B3022" s="75" t="s">
        <v>7838</v>
      </c>
    </row>
    <row r="3023" spans="1:2" ht="15">
      <c r="A3023" s="76" t="s">
        <v>3968</v>
      </c>
      <c r="B3023" s="75" t="s">
        <v>7838</v>
      </c>
    </row>
    <row r="3024" spans="1:2" ht="15">
      <c r="A3024" s="76" t="s">
        <v>3969</v>
      </c>
      <c r="B3024" s="75" t="s">
        <v>7838</v>
      </c>
    </row>
    <row r="3025" spans="1:2" ht="15">
      <c r="A3025" s="76" t="s">
        <v>3970</v>
      </c>
      <c r="B3025" s="75" t="s">
        <v>7838</v>
      </c>
    </row>
    <row r="3026" spans="1:2" ht="15">
      <c r="A3026" s="76" t="s">
        <v>1012</v>
      </c>
      <c r="B3026" s="75" t="s">
        <v>7838</v>
      </c>
    </row>
    <row r="3027" spans="1:2" ht="15">
      <c r="A3027" s="76" t="s">
        <v>3971</v>
      </c>
      <c r="B3027" s="75" t="s">
        <v>7838</v>
      </c>
    </row>
    <row r="3028" spans="1:2" ht="15">
      <c r="A3028" s="76" t="s">
        <v>1506</v>
      </c>
      <c r="B3028" s="75" t="s">
        <v>7838</v>
      </c>
    </row>
    <row r="3029" spans="1:2" ht="15">
      <c r="A3029" s="76" t="s">
        <v>3972</v>
      </c>
      <c r="B3029" s="75" t="s">
        <v>7838</v>
      </c>
    </row>
    <row r="3030" spans="1:2" ht="15">
      <c r="A3030" s="76" t="s">
        <v>3973</v>
      </c>
      <c r="B3030" s="75" t="s">
        <v>7838</v>
      </c>
    </row>
    <row r="3031" spans="1:2" ht="15">
      <c r="A3031" s="76" t="s">
        <v>3974</v>
      </c>
      <c r="B3031" s="75" t="s">
        <v>7838</v>
      </c>
    </row>
    <row r="3032" spans="1:2" ht="15">
      <c r="A3032" s="76" t="s">
        <v>3975</v>
      </c>
      <c r="B3032" s="75" t="s">
        <v>7838</v>
      </c>
    </row>
    <row r="3033" spans="1:2" ht="15">
      <c r="A3033" s="76" t="s">
        <v>3976</v>
      </c>
      <c r="B3033" s="75" t="s">
        <v>7838</v>
      </c>
    </row>
    <row r="3034" spans="1:2" ht="15">
      <c r="A3034" s="76" t="s">
        <v>3977</v>
      </c>
      <c r="B3034" s="75" t="s">
        <v>7838</v>
      </c>
    </row>
    <row r="3035" spans="1:2" ht="15">
      <c r="A3035" s="76" t="s">
        <v>3978</v>
      </c>
      <c r="B3035" s="75" t="s">
        <v>7838</v>
      </c>
    </row>
    <row r="3036" spans="1:2" ht="15">
      <c r="A3036" s="76" t="s">
        <v>3979</v>
      </c>
      <c r="B3036" s="75" t="s">
        <v>7838</v>
      </c>
    </row>
    <row r="3037" spans="1:2" ht="15">
      <c r="A3037" s="76" t="s">
        <v>3980</v>
      </c>
      <c r="B3037" s="75" t="s">
        <v>7838</v>
      </c>
    </row>
    <row r="3038" spans="1:2" ht="15">
      <c r="A3038" s="76" t="s">
        <v>3981</v>
      </c>
      <c r="B3038" s="75" t="s">
        <v>7838</v>
      </c>
    </row>
    <row r="3039" spans="1:2" ht="15">
      <c r="A3039" s="76" t="s">
        <v>3982</v>
      </c>
      <c r="B3039" s="75" t="s">
        <v>7838</v>
      </c>
    </row>
    <row r="3040" spans="1:2" ht="15">
      <c r="A3040" s="76" t="s">
        <v>3983</v>
      </c>
      <c r="B3040" s="75" t="s">
        <v>7838</v>
      </c>
    </row>
    <row r="3041" spans="1:2" ht="15">
      <c r="A3041" s="76" t="s">
        <v>3984</v>
      </c>
      <c r="B3041" s="75" t="s">
        <v>7838</v>
      </c>
    </row>
    <row r="3042" spans="1:2" ht="15">
      <c r="A3042" s="76" t="s">
        <v>3985</v>
      </c>
      <c r="B3042" s="75" t="s">
        <v>7838</v>
      </c>
    </row>
    <row r="3043" spans="1:2" ht="15">
      <c r="A3043" s="76" t="s">
        <v>3986</v>
      </c>
      <c r="B3043" s="75" t="s">
        <v>7838</v>
      </c>
    </row>
    <row r="3044" spans="1:2" ht="15">
      <c r="A3044" s="76" t="s">
        <v>3987</v>
      </c>
      <c r="B3044" s="75" t="s">
        <v>7838</v>
      </c>
    </row>
    <row r="3045" spans="1:2" ht="15">
      <c r="A3045" s="76" t="s">
        <v>3988</v>
      </c>
      <c r="B3045" s="75" t="s">
        <v>7838</v>
      </c>
    </row>
    <row r="3046" spans="1:2" ht="15">
      <c r="A3046" s="76" t="s">
        <v>3989</v>
      </c>
      <c r="B3046" s="75" t="s">
        <v>7838</v>
      </c>
    </row>
    <row r="3047" spans="1:2" ht="15">
      <c r="A3047" s="76" t="s">
        <v>1028</v>
      </c>
      <c r="B3047" s="75" t="s">
        <v>7838</v>
      </c>
    </row>
    <row r="3048" spans="1:2" ht="15">
      <c r="A3048" s="76" t="s">
        <v>3990</v>
      </c>
      <c r="B3048" s="75" t="s">
        <v>7838</v>
      </c>
    </row>
    <row r="3049" spans="1:2" ht="15">
      <c r="A3049" s="76" t="s">
        <v>3991</v>
      </c>
      <c r="B3049" s="75" t="s">
        <v>7838</v>
      </c>
    </row>
    <row r="3050" spans="1:2" ht="15">
      <c r="A3050" s="76" t="s">
        <v>3992</v>
      </c>
      <c r="B3050" s="75" t="s">
        <v>7838</v>
      </c>
    </row>
    <row r="3051" spans="1:2" ht="15">
      <c r="A3051" s="76" t="s">
        <v>3993</v>
      </c>
      <c r="B3051" s="75" t="s">
        <v>7838</v>
      </c>
    </row>
    <row r="3052" spans="1:2" ht="15">
      <c r="A3052" s="76" t="s">
        <v>3994</v>
      </c>
      <c r="B3052" s="75" t="s">
        <v>7838</v>
      </c>
    </row>
    <row r="3053" spans="1:2" ht="15">
      <c r="A3053" s="76" t="s">
        <v>3995</v>
      </c>
      <c r="B3053" s="75" t="s">
        <v>7838</v>
      </c>
    </row>
    <row r="3054" spans="1:2" ht="15">
      <c r="A3054" s="76" t="s">
        <v>3996</v>
      </c>
      <c r="B3054" s="75" t="s">
        <v>7838</v>
      </c>
    </row>
    <row r="3055" spans="1:2" ht="15">
      <c r="A3055" s="76" t="s">
        <v>3997</v>
      </c>
      <c r="B3055" s="75" t="s">
        <v>7838</v>
      </c>
    </row>
    <row r="3056" spans="1:2" ht="15">
      <c r="A3056" s="76" t="s">
        <v>3998</v>
      </c>
      <c r="B3056" s="75" t="s">
        <v>7838</v>
      </c>
    </row>
    <row r="3057" spans="1:2" ht="15">
      <c r="A3057" s="76" t="s">
        <v>3999</v>
      </c>
      <c r="B3057" s="75" t="s">
        <v>7838</v>
      </c>
    </row>
    <row r="3058" spans="1:2" ht="15">
      <c r="A3058" s="76" t="s">
        <v>4000</v>
      </c>
      <c r="B3058" s="75" t="s">
        <v>7838</v>
      </c>
    </row>
    <row r="3059" spans="1:2" ht="15">
      <c r="A3059" s="76" t="s">
        <v>4001</v>
      </c>
      <c r="B3059" s="75" t="s">
        <v>7838</v>
      </c>
    </row>
    <row r="3060" spans="1:2" ht="15">
      <c r="A3060" s="76" t="s">
        <v>4002</v>
      </c>
      <c r="B3060" s="75" t="s">
        <v>7838</v>
      </c>
    </row>
    <row r="3061" spans="1:2" ht="15">
      <c r="A3061" s="76" t="s">
        <v>4003</v>
      </c>
      <c r="B3061" s="75" t="s">
        <v>7838</v>
      </c>
    </row>
    <row r="3062" spans="1:2" ht="15">
      <c r="A3062" s="76" t="s">
        <v>4004</v>
      </c>
      <c r="B3062" s="75" t="s">
        <v>7838</v>
      </c>
    </row>
    <row r="3063" spans="1:2" ht="15">
      <c r="A3063" s="76" t="s">
        <v>4005</v>
      </c>
      <c r="B3063" s="75" t="s">
        <v>7838</v>
      </c>
    </row>
    <row r="3064" spans="1:2" ht="15">
      <c r="A3064" s="76" t="s">
        <v>4006</v>
      </c>
      <c r="B3064" s="75" t="s">
        <v>7838</v>
      </c>
    </row>
    <row r="3065" spans="1:2" ht="15">
      <c r="A3065" s="76" t="s">
        <v>1219</v>
      </c>
      <c r="B3065" s="75" t="s">
        <v>7838</v>
      </c>
    </row>
    <row r="3066" spans="1:2" ht="15">
      <c r="A3066" s="76" t="s">
        <v>4007</v>
      </c>
      <c r="B3066" s="75" t="s">
        <v>7838</v>
      </c>
    </row>
    <row r="3067" spans="1:2" ht="15">
      <c r="A3067" s="76" t="s">
        <v>4008</v>
      </c>
      <c r="B3067" s="75" t="s">
        <v>7838</v>
      </c>
    </row>
    <row r="3068" spans="1:2" ht="15">
      <c r="A3068" s="76" t="s">
        <v>4009</v>
      </c>
      <c r="B3068" s="75" t="s">
        <v>7838</v>
      </c>
    </row>
    <row r="3069" spans="1:2" ht="15">
      <c r="A3069" s="76" t="s">
        <v>4010</v>
      </c>
      <c r="B3069" s="75" t="s">
        <v>7838</v>
      </c>
    </row>
    <row r="3070" spans="1:2" ht="15">
      <c r="A3070" s="76" t="s">
        <v>4011</v>
      </c>
      <c r="B3070" s="75" t="s">
        <v>7838</v>
      </c>
    </row>
    <row r="3071" spans="1:2" ht="15">
      <c r="A3071" s="76" t="s">
        <v>4012</v>
      </c>
      <c r="B3071" s="75" t="s">
        <v>7838</v>
      </c>
    </row>
    <row r="3072" spans="1:2" ht="15">
      <c r="A3072" s="76" t="s">
        <v>4013</v>
      </c>
      <c r="B3072" s="75" t="s">
        <v>7838</v>
      </c>
    </row>
    <row r="3073" spans="1:2" ht="15">
      <c r="A3073" s="76" t="s">
        <v>4014</v>
      </c>
      <c r="B3073" s="75" t="s">
        <v>7838</v>
      </c>
    </row>
    <row r="3074" spans="1:2" ht="15">
      <c r="A3074" s="76" t="s">
        <v>4015</v>
      </c>
      <c r="B3074" s="75" t="s">
        <v>7838</v>
      </c>
    </row>
    <row r="3075" spans="1:2" ht="15">
      <c r="A3075" s="76" t="s">
        <v>4016</v>
      </c>
      <c r="B3075" s="75" t="s">
        <v>7838</v>
      </c>
    </row>
    <row r="3076" spans="1:2" ht="15">
      <c r="A3076" s="76" t="s">
        <v>4017</v>
      </c>
      <c r="B3076" s="75" t="s">
        <v>7838</v>
      </c>
    </row>
    <row r="3077" spans="1:2" ht="15">
      <c r="A3077" s="76" t="s">
        <v>4018</v>
      </c>
      <c r="B3077" s="75" t="s">
        <v>7838</v>
      </c>
    </row>
    <row r="3078" spans="1:2" ht="15">
      <c r="A3078" s="76" t="s">
        <v>4019</v>
      </c>
      <c r="B3078" s="75" t="s">
        <v>7838</v>
      </c>
    </row>
    <row r="3079" spans="1:2" ht="15">
      <c r="A3079" s="76" t="s">
        <v>4020</v>
      </c>
      <c r="B3079" s="75" t="s">
        <v>7838</v>
      </c>
    </row>
    <row r="3080" spans="1:2" ht="15">
      <c r="A3080" s="76" t="s">
        <v>4021</v>
      </c>
      <c r="B3080" s="75" t="s">
        <v>7838</v>
      </c>
    </row>
    <row r="3081" spans="1:2" ht="15">
      <c r="A3081" s="76" t="s">
        <v>4022</v>
      </c>
      <c r="B3081" s="75" t="s">
        <v>7838</v>
      </c>
    </row>
    <row r="3082" spans="1:2" ht="15">
      <c r="A3082" s="76" t="s">
        <v>4023</v>
      </c>
      <c r="B3082" s="75" t="s">
        <v>7838</v>
      </c>
    </row>
    <row r="3083" spans="1:2" ht="15">
      <c r="A3083" s="76" t="s">
        <v>1027</v>
      </c>
      <c r="B3083" s="75" t="s">
        <v>7838</v>
      </c>
    </row>
    <row r="3084" spans="1:2" ht="15">
      <c r="A3084" s="76" t="s">
        <v>4024</v>
      </c>
      <c r="B3084" s="75" t="s">
        <v>7838</v>
      </c>
    </row>
    <row r="3085" spans="1:2" ht="15">
      <c r="A3085" s="76" t="s">
        <v>4025</v>
      </c>
      <c r="B3085" s="75" t="s">
        <v>7838</v>
      </c>
    </row>
    <row r="3086" spans="1:2" ht="15">
      <c r="A3086" s="76" t="s">
        <v>4026</v>
      </c>
      <c r="B3086" s="75" t="s">
        <v>7838</v>
      </c>
    </row>
    <row r="3087" spans="1:2" ht="15">
      <c r="A3087" s="76" t="s">
        <v>4027</v>
      </c>
      <c r="B3087" s="75" t="s">
        <v>7838</v>
      </c>
    </row>
    <row r="3088" spans="1:2" ht="15">
      <c r="A3088" s="76" t="s">
        <v>4028</v>
      </c>
      <c r="B3088" s="75" t="s">
        <v>7838</v>
      </c>
    </row>
    <row r="3089" spans="1:2" ht="15">
      <c r="A3089" s="76" t="s">
        <v>4029</v>
      </c>
      <c r="B3089" s="75" t="s">
        <v>7838</v>
      </c>
    </row>
    <row r="3090" spans="1:2" ht="15">
      <c r="A3090" s="76" t="s">
        <v>4030</v>
      </c>
      <c r="B3090" s="75" t="s">
        <v>7838</v>
      </c>
    </row>
    <row r="3091" spans="1:2" ht="15">
      <c r="A3091" s="76" t="s">
        <v>1200</v>
      </c>
      <c r="B3091" s="75" t="s">
        <v>7838</v>
      </c>
    </row>
    <row r="3092" spans="1:2" ht="15">
      <c r="A3092" s="76" t="s">
        <v>4031</v>
      </c>
      <c r="B3092" s="75" t="s">
        <v>7838</v>
      </c>
    </row>
    <row r="3093" spans="1:2" ht="15">
      <c r="A3093" s="76" t="s">
        <v>4032</v>
      </c>
      <c r="B3093" s="75" t="s">
        <v>7838</v>
      </c>
    </row>
    <row r="3094" spans="1:2" ht="15">
      <c r="A3094" s="76" t="s">
        <v>777</v>
      </c>
      <c r="B3094" s="75" t="s">
        <v>7838</v>
      </c>
    </row>
    <row r="3095" spans="1:2" ht="15">
      <c r="A3095" s="76" t="s">
        <v>4033</v>
      </c>
      <c r="B3095" s="75" t="s">
        <v>7838</v>
      </c>
    </row>
    <row r="3096" spans="1:2" ht="15">
      <c r="A3096" s="76" t="s">
        <v>4034</v>
      </c>
      <c r="B3096" s="75" t="s">
        <v>7838</v>
      </c>
    </row>
    <row r="3097" spans="1:2" ht="15">
      <c r="A3097" s="76" t="s">
        <v>4035</v>
      </c>
      <c r="B3097" s="75" t="s">
        <v>7838</v>
      </c>
    </row>
    <row r="3098" spans="1:2" ht="15">
      <c r="A3098" s="76" t="s">
        <v>4036</v>
      </c>
      <c r="B3098" s="75" t="s">
        <v>7838</v>
      </c>
    </row>
    <row r="3099" spans="1:2" ht="15">
      <c r="A3099" s="76" t="s">
        <v>4037</v>
      </c>
      <c r="B3099" s="75" t="s">
        <v>7838</v>
      </c>
    </row>
    <row r="3100" spans="1:2" ht="15">
      <c r="A3100" s="76" t="s">
        <v>4038</v>
      </c>
      <c r="B3100" s="75" t="s">
        <v>7838</v>
      </c>
    </row>
    <row r="3101" spans="1:2" ht="15">
      <c r="A3101" s="76" t="s">
        <v>4039</v>
      </c>
      <c r="B3101" s="75" t="s">
        <v>7838</v>
      </c>
    </row>
    <row r="3102" spans="1:2" ht="15">
      <c r="A3102" s="76" t="s">
        <v>4040</v>
      </c>
      <c r="B3102" s="75" t="s">
        <v>7838</v>
      </c>
    </row>
    <row r="3103" spans="1:2" ht="15">
      <c r="A3103" s="76" t="s">
        <v>4041</v>
      </c>
      <c r="B3103" s="75" t="s">
        <v>7838</v>
      </c>
    </row>
    <row r="3104" spans="1:2" ht="15">
      <c r="A3104" s="76" t="s">
        <v>4042</v>
      </c>
      <c r="B3104" s="75" t="s">
        <v>7838</v>
      </c>
    </row>
    <row r="3105" spans="1:2" ht="15">
      <c r="A3105" s="76" t="s">
        <v>4043</v>
      </c>
      <c r="B3105" s="75" t="s">
        <v>7838</v>
      </c>
    </row>
    <row r="3106" spans="1:2" ht="15">
      <c r="A3106" s="76" t="s">
        <v>4044</v>
      </c>
      <c r="B3106" s="75" t="s">
        <v>7838</v>
      </c>
    </row>
    <row r="3107" spans="1:2" ht="15">
      <c r="A3107" s="76" t="s">
        <v>4045</v>
      </c>
      <c r="B3107" s="75" t="s">
        <v>7838</v>
      </c>
    </row>
    <row r="3108" spans="1:2" ht="15">
      <c r="A3108" s="76" t="s">
        <v>4046</v>
      </c>
      <c r="B3108" s="75" t="s">
        <v>7838</v>
      </c>
    </row>
    <row r="3109" spans="1:2" ht="15">
      <c r="A3109" s="76" t="s">
        <v>4047</v>
      </c>
      <c r="B3109" s="75" t="s">
        <v>7838</v>
      </c>
    </row>
    <row r="3110" spans="1:2" ht="15">
      <c r="A3110" s="76" t="s">
        <v>4048</v>
      </c>
      <c r="B3110" s="75" t="s">
        <v>7838</v>
      </c>
    </row>
    <row r="3111" spans="1:2" ht="15">
      <c r="A3111" s="76" t="s">
        <v>4049</v>
      </c>
      <c r="B3111" s="75" t="s">
        <v>7838</v>
      </c>
    </row>
    <row r="3112" spans="1:2" ht="15">
      <c r="A3112" s="76" t="s">
        <v>4050</v>
      </c>
      <c r="B3112" s="75" t="s">
        <v>7838</v>
      </c>
    </row>
    <row r="3113" spans="1:2" ht="15">
      <c r="A3113" s="76" t="s">
        <v>4051</v>
      </c>
      <c r="B3113" s="75" t="s">
        <v>7838</v>
      </c>
    </row>
    <row r="3114" spans="1:2" ht="15">
      <c r="A3114" s="76" t="s">
        <v>4052</v>
      </c>
      <c r="B3114" s="75" t="s">
        <v>7838</v>
      </c>
    </row>
    <row r="3115" spans="1:2" ht="15">
      <c r="A3115" s="76" t="s">
        <v>4053</v>
      </c>
      <c r="B3115" s="75" t="s">
        <v>7838</v>
      </c>
    </row>
    <row r="3116" spans="1:2" ht="15">
      <c r="A3116" s="76" t="s">
        <v>4054</v>
      </c>
      <c r="B3116" s="75" t="s">
        <v>7838</v>
      </c>
    </row>
    <row r="3117" spans="1:2" ht="15">
      <c r="A3117" s="76" t="s">
        <v>4055</v>
      </c>
      <c r="B3117" s="75" t="s">
        <v>7838</v>
      </c>
    </row>
    <row r="3118" spans="1:2" ht="15">
      <c r="A3118" s="76" t="s">
        <v>1354</v>
      </c>
      <c r="B3118" s="75" t="s">
        <v>7838</v>
      </c>
    </row>
    <row r="3119" spans="1:2" ht="15">
      <c r="A3119" s="76" t="s">
        <v>4056</v>
      </c>
      <c r="B3119" s="75" t="s">
        <v>7838</v>
      </c>
    </row>
    <row r="3120" spans="1:2" ht="15">
      <c r="A3120" s="76" t="s">
        <v>4057</v>
      </c>
      <c r="B3120" s="75" t="s">
        <v>7838</v>
      </c>
    </row>
    <row r="3121" spans="1:2" ht="15">
      <c r="A3121" s="76" t="s">
        <v>4058</v>
      </c>
      <c r="B3121" s="75" t="s">
        <v>7838</v>
      </c>
    </row>
    <row r="3122" spans="1:2" ht="15">
      <c r="A3122" s="76" t="s">
        <v>623</v>
      </c>
      <c r="B3122" s="75" t="s">
        <v>7838</v>
      </c>
    </row>
    <row r="3123" spans="1:2" ht="15">
      <c r="A3123" s="76" t="s">
        <v>4059</v>
      </c>
      <c r="B3123" s="75" t="s">
        <v>7838</v>
      </c>
    </row>
    <row r="3124" spans="1:2" ht="15">
      <c r="A3124" s="76" t="s">
        <v>4060</v>
      </c>
      <c r="B3124" s="75" t="s">
        <v>7838</v>
      </c>
    </row>
    <row r="3125" spans="1:2" ht="15">
      <c r="A3125" s="76" t="s">
        <v>4061</v>
      </c>
      <c r="B3125" s="75" t="s">
        <v>7838</v>
      </c>
    </row>
    <row r="3126" spans="1:2" ht="15">
      <c r="A3126" s="76" t="s">
        <v>4062</v>
      </c>
      <c r="B3126" s="75" t="s">
        <v>7838</v>
      </c>
    </row>
    <row r="3127" spans="1:2" ht="15">
      <c r="A3127" s="76" t="s">
        <v>4063</v>
      </c>
      <c r="B3127" s="75" t="s">
        <v>7838</v>
      </c>
    </row>
    <row r="3128" spans="1:2" ht="15">
      <c r="A3128" s="76" t="s">
        <v>4064</v>
      </c>
      <c r="B3128" s="75" t="s">
        <v>7838</v>
      </c>
    </row>
    <row r="3129" spans="1:2" ht="15">
      <c r="A3129" s="76" t="s">
        <v>4065</v>
      </c>
      <c r="B3129" s="75" t="s">
        <v>7838</v>
      </c>
    </row>
    <row r="3130" spans="1:2" ht="15">
      <c r="A3130" s="76" t="s">
        <v>4066</v>
      </c>
      <c r="B3130" s="75" t="s">
        <v>7838</v>
      </c>
    </row>
    <row r="3131" spans="1:2" ht="15">
      <c r="A3131" s="76" t="s">
        <v>4067</v>
      </c>
      <c r="B3131" s="75" t="s">
        <v>7838</v>
      </c>
    </row>
    <row r="3132" spans="1:2" ht="15">
      <c r="A3132" s="76" t="s">
        <v>4068</v>
      </c>
      <c r="B3132" s="75" t="s">
        <v>7838</v>
      </c>
    </row>
    <row r="3133" spans="1:2" ht="15">
      <c r="A3133" s="76" t="s">
        <v>530</v>
      </c>
      <c r="B3133" s="75" t="s">
        <v>7838</v>
      </c>
    </row>
    <row r="3134" spans="1:2" ht="15">
      <c r="A3134" s="76" t="s">
        <v>4069</v>
      </c>
      <c r="B3134" s="75" t="s">
        <v>7838</v>
      </c>
    </row>
    <row r="3135" spans="1:2" ht="15">
      <c r="A3135" s="76" t="s">
        <v>4070</v>
      </c>
      <c r="B3135" s="75" t="s">
        <v>7838</v>
      </c>
    </row>
    <row r="3136" spans="1:2" ht="15">
      <c r="A3136" s="76" t="s">
        <v>4071</v>
      </c>
      <c r="B3136" s="75" t="s">
        <v>7838</v>
      </c>
    </row>
    <row r="3137" spans="1:2" ht="15">
      <c r="A3137" s="76" t="s">
        <v>1434</v>
      </c>
      <c r="B3137" s="75" t="s">
        <v>7838</v>
      </c>
    </row>
    <row r="3138" spans="1:2" ht="15">
      <c r="A3138" s="76" t="s">
        <v>4072</v>
      </c>
      <c r="B3138" s="75" t="s">
        <v>7838</v>
      </c>
    </row>
    <row r="3139" spans="1:2" ht="15">
      <c r="A3139" s="76" t="s">
        <v>4073</v>
      </c>
      <c r="B3139" s="75" t="s">
        <v>7838</v>
      </c>
    </row>
    <row r="3140" spans="1:2" ht="15">
      <c r="A3140" s="76" t="s">
        <v>4074</v>
      </c>
      <c r="B3140" s="75" t="s">
        <v>7838</v>
      </c>
    </row>
    <row r="3141" spans="1:2" ht="15">
      <c r="A3141" s="76" t="s">
        <v>4075</v>
      </c>
      <c r="B3141" s="75" t="s">
        <v>7838</v>
      </c>
    </row>
    <row r="3142" spans="1:2" ht="15">
      <c r="A3142" s="76" t="s">
        <v>4076</v>
      </c>
      <c r="B3142" s="75" t="s">
        <v>7838</v>
      </c>
    </row>
    <row r="3143" spans="1:2" ht="15">
      <c r="A3143" s="76" t="s">
        <v>4077</v>
      </c>
      <c r="B3143" s="75" t="s">
        <v>7838</v>
      </c>
    </row>
    <row r="3144" spans="1:2" ht="15">
      <c r="A3144" s="76" t="s">
        <v>4078</v>
      </c>
      <c r="B3144" s="75" t="s">
        <v>7838</v>
      </c>
    </row>
    <row r="3145" spans="1:2" ht="15">
      <c r="A3145" s="76" t="s">
        <v>4079</v>
      </c>
      <c r="B3145" s="75" t="s">
        <v>7838</v>
      </c>
    </row>
    <row r="3146" spans="1:2" ht="15">
      <c r="A3146" s="76" t="s">
        <v>4080</v>
      </c>
      <c r="B3146" s="75" t="s">
        <v>7838</v>
      </c>
    </row>
    <row r="3147" spans="1:2" ht="15">
      <c r="A3147" s="76" t="s">
        <v>4081</v>
      </c>
      <c r="B3147" s="75" t="s">
        <v>7838</v>
      </c>
    </row>
    <row r="3148" spans="1:2" ht="15">
      <c r="A3148" s="76" t="s">
        <v>4082</v>
      </c>
      <c r="B3148" s="75" t="s">
        <v>7838</v>
      </c>
    </row>
    <row r="3149" spans="1:2" ht="15">
      <c r="A3149" s="76" t="s">
        <v>846</v>
      </c>
      <c r="B3149" s="75" t="s">
        <v>7838</v>
      </c>
    </row>
    <row r="3150" spans="1:2" ht="15">
      <c r="A3150" s="76" t="s">
        <v>4083</v>
      </c>
      <c r="B3150" s="75" t="s">
        <v>7838</v>
      </c>
    </row>
    <row r="3151" spans="1:2" ht="15">
      <c r="A3151" s="76" t="s">
        <v>4084</v>
      </c>
      <c r="B3151" s="75" t="s">
        <v>7838</v>
      </c>
    </row>
    <row r="3152" spans="1:2" ht="15">
      <c r="A3152" s="76" t="s">
        <v>998</v>
      </c>
      <c r="B3152" s="75" t="s">
        <v>7838</v>
      </c>
    </row>
    <row r="3153" spans="1:2" ht="15">
      <c r="A3153" s="76" t="s">
        <v>4085</v>
      </c>
      <c r="B3153" s="75" t="s">
        <v>7838</v>
      </c>
    </row>
    <row r="3154" spans="1:2" ht="15">
      <c r="A3154" s="76" t="s">
        <v>4086</v>
      </c>
      <c r="B3154" s="75" t="s">
        <v>7838</v>
      </c>
    </row>
    <row r="3155" spans="1:2" ht="15">
      <c r="A3155" s="76" t="s">
        <v>4087</v>
      </c>
      <c r="B3155" s="75" t="s">
        <v>7838</v>
      </c>
    </row>
    <row r="3156" spans="1:2" ht="15">
      <c r="A3156" s="76" t="s">
        <v>4088</v>
      </c>
      <c r="B3156" s="75" t="s">
        <v>7838</v>
      </c>
    </row>
    <row r="3157" spans="1:2" ht="15">
      <c r="A3157" s="76" t="s">
        <v>4089</v>
      </c>
      <c r="B3157" s="75" t="s">
        <v>7838</v>
      </c>
    </row>
    <row r="3158" spans="1:2" ht="15">
      <c r="A3158" s="76" t="s">
        <v>4090</v>
      </c>
      <c r="B3158" s="75" t="s">
        <v>7838</v>
      </c>
    </row>
    <row r="3159" spans="1:2" ht="15">
      <c r="A3159" s="76" t="s">
        <v>4091</v>
      </c>
      <c r="B3159" s="75" t="s">
        <v>7838</v>
      </c>
    </row>
    <row r="3160" spans="1:2" ht="15">
      <c r="A3160" s="76" t="s">
        <v>4092</v>
      </c>
      <c r="B3160" s="75" t="s">
        <v>7838</v>
      </c>
    </row>
    <row r="3161" spans="1:2" ht="15">
      <c r="A3161" s="76" t="s">
        <v>4093</v>
      </c>
      <c r="B3161" s="75" t="s">
        <v>7838</v>
      </c>
    </row>
    <row r="3162" spans="1:2" ht="15">
      <c r="A3162" s="76" t="s">
        <v>4094</v>
      </c>
      <c r="B3162" s="75" t="s">
        <v>7838</v>
      </c>
    </row>
    <row r="3163" spans="1:2" ht="15">
      <c r="A3163" s="76" t="s">
        <v>4095</v>
      </c>
      <c r="B3163" s="75" t="s">
        <v>7838</v>
      </c>
    </row>
    <row r="3164" spans="1:2" ht="15">
      <c r="A3164" s="76" t="s">
        <v>4096</v>
      </c>
      <c r="B3164" s="75" t="s">
        <v>7838</v>
      </c>
    </row>
    <row r="3165" spans="1:2" ht="15">
      <c r="A3165" s="76" t="s">
        <v>880</v>
      </c>
      <c r="B3165" s="75" t="s">
        <v>7838</v>
      </c>
    </row>
    <row r="3166" spans="1:2" ht="15">
      <c r="A3166" s="76" t="s">
        <v>1105</v>
      </c>
      <c r="B3166" s="75" t="s">
        <v>7838</v>
      </c>
    </row>
    <row r="3167" spans="1:2" ht="15">
      <c r="A3167" s="76" t="s">
        <v>4097</v>
      </c>
      <c r="B3167" s="75" t="s">
        <v>7838</v>
      </c>
    </row>
    <row r="3168" spans="1:2" ht="15">
      <c r="A3168" s="76" t="s">
        <v>4098</v>
      </c>
      <c r="B3168" s="75" t="s">
        <v>7838</v>
      </c>
    </row>
    <row r="3169" spans="1:2" ht="15">
      <c r="A3169" s="76" t="s">
        <v>4099</v>
      </c>
      <c r="B3169" s="75" t="s">
        <v>7838</v>
      </c>
    </row>
    <row r="3170" spans="1:2" ht="15">
      <c r="A3170" s="76" t="s">
        <v>4100</v>
      </c>
      <c r="B3170" s="75" t="s">
        <v>7838</v>
      </c>
    </row>
    <row r="3171" spans="1:2" ht="15">
      <c r="A3171" s="76" t="s">
        <v>4101</v>
      </c>
      <c r="B3171" s="75" t="s">
        <v>7838</v>
      </c>
    </row>
    <row r="3172" spans="1:2" ht="15">
      <c r="A3172" s="76" t="s">
        <v>4102</v>
      </c>
      <c r="B3172" s="75" t="s">
        <v>7838</v>
      </c>
    </row>
    <row r="3173" spans="1:2" ht="15">
      <c r="A3173" s="76" t="s">
        <v>4103</v>
      </c>
      <c r="B3173" s="75" t="s">
        <v>7838</v>
      </c>
    </row>
    <row r="3174" spans="1:2" ht="15">
      <c r="A3174" s="76" t="s">
        <v>4104</v>
      </c>
      <c r="B3174" s="75" t="s">
        <v>7838</v>
      </c>
    </row>
    <row r="3175" spans="1:2" ht="15">
      <c r="A3175" s="76" t="s">
        <v>4105</v>
      </c>
      <c r="B3175" s="75" t="s">
        <v>7838</v>
      </c>
    </row>
    <row r="3176" spans="1:2" ht="15">
      <c r="A3176" s="76" t="s">
        <v>4106</v>
      </c>
      <c r="B3176" s="75" t="s">
        <v>7838</v>
      </c>
    </row>
    <row r="3177" spans="1:2" ht="15">
      <c r="A3177" s="76" t="s">
        <v>4107</v>
      </c>
      <c r="B3177" s="75" t="s">
        <v>7838</v>
      </c>
    </row>
    <row r="3178" spans="1:2" ht="15">
      <c r="A3178" s="76" t="s">
        <v>4108</v>
      </c>
      <c r="B3178" s="75" t="s">
        <v>7838</v>
      </c>
    </row>
    <row r="3179" spans="1:2" ht="15">
      <c r="A3179" s="76" t="s">
        <v>4109</v>
      </c>
      <c r="B3179" s="75" t="s">
        <v>7838</v>
      </c>
    </row>
    <row r="3180" spans="1:2" ht="15">
      <c r="A3180" s="76" t="s">
        <v>4110</v>
      </c>
      <c r="B3180" s="75" t="s">
        <v>7838</v>
      </c>
    </row>
    <row r="3181" spans="1:2" ht="15">
      <c r="A3181" s="76" t="s">
        <v>4111</v>
      </c>
      <c r="B3181" s="75" t="s">
        <v>7838</v>
      </c>
    </row>
    <row r="3182" spans="1:2" ht="15">
      <c r="A3182" s="76" t="s">
        <v>4112</v>
      </c>
      <c r="B3182" s="75" t="s">
        <v>7838</v>
      </c>
    </row>
    <row r="3183" spans="1:2" ht="15">
      <c r="A3183" s="76" t="s">
        <v>4113</v>
      </c>
      <c r="B3183" s="75" t="s">
        <v>7838</v>
      </c>
    </row>
    <row r="3184" spans="1:2" ht="15">
      <c r="A3184" s="76" t="s">
        <v>4114</v>
      </c>
      <c r="B3184" s="75" t="s">
        <v>7838</v>
      </c>
    </row>
    <row r="3185" spans="1:2" ht="15">
      <c r="A3185" s="76" t="s">
        <v>4115</v>
      </c>
      <c r="B3185" s="75" t="s">
        <v>7838</v>
      </c>
    </row>
    <row r="3186" spans="1:2" ht="15">
      <c r="A3186" s="76" t="s">
        <v>4116</v>
      </c>
      <c r="B3186" s="75" t="s">
        <v>7838</v>
      </c>
    </row>
    <row r="3187" spans="1:2" ht="15">
      <c r="A3187" s="76" t="s">
        <v>4117</v>
      </c>
      <c r="B3187" s="75" t="s">
        <v>7838</v>
      </c>
    </row>
    <row r="3188" spans="1:2" ht="15">
      <c r="A3188" s="76" t="s">
        <v>4118</v>
      </c>
      <c r="B3188" s="75" t="s">
        <v>7838</v>
      </c>
    </row>
    <row r="3189" spans="1:2" ht="15">
      <c r="A3189" s="76" t="s">
        <v>4119</v>
      </c>
      <c r="B3189" s="75" t="s">
        <v>7838</v>
      </c>
    </row>
    <row r="3190" spans="1:2" ht="15">
      <c r="A3190" s="76" t="s">
        <v>4120</v>
      </c>
      <c r="B3190" s="75" t="s">
        <v>7838</v>
      </c>
    </row>
    <row r="3191" spans="1:2" ht="15">
      <c r="A3191" s="76" t="s">
        <v>4121</v>
      </c>
      <c r="B3191" s="75" t="s">
        <v>7838</v>
      </c>
    </row>
    <row r="3192" spans="1:2" ht="15">
      <c r="A3192" s="76" t="s">
        <v>4122</v>
      </c>
      <c r="B3192" s="75" t="s">
        <v>7838</v>
      </c>
    </row>
    <row r="3193" spans="1:2" ht="15">
      <c r="A3193" s="76" t="s">
        <v>912</v>
      </c>
      <c r="B3193" s="75" t="s">
        <v>7838</v>
      </c>
    </row>
    <row r="3194" spans="1:2" ht="15">
      <c r="A3194" s="76" t="s">
        <v>4123</v>
      </c>
      <c r="B3194" s="75" t="s">
        <v>7838</v>
      </c>
    </row>
    <row r="3195" spans="1:2" ht="15">
      <c r="A3195" s="76" t="s">
        <v>4124</v>
      </c>
      <c r="B3195" s="75" t="s">
        <v>7838</v>
      </c>
    </row>
    <row r="3196" spans="1:2" ht="15">
      <c r="A3196" s="76" t="s">
        <v>4125</v>
      </c>
      <c r="B3196" s="75" t="s">
        <v>7838</v>
      </c>
    </row>
    <row r="3197" spans="1:2" ht="15">
      <c r="A3197" s="76" t="s">
        <v>4126</v>
      </c>
      <c r="B3197" s="75" t="s">
        <v>7838</v>
      </c>
    </row>
    <row r="3198" spans="1:2" ht="15">
      <c r="A3198" s="76" t="s">
        <v>4127</v>
      </c>
      <c r="B3198" s="75" t="s">
        <v>7838</v>
      </c>
    </row>
    <row r="3199" spans="1:2" ht="15">
      <c r="A3199" s="76" t="s">
        <v>4128</v>
      </c>
      <c r="B3199" s="75" t="s">
        <v>7838</v>
      </c>
    </row>
    <row r="3200" spans="1:2" ht="15">
      <c r="A3200" s="76" t="s">
        <v>989</v>
      </c>
      <c r="B3200" s="75" t="s">
        <v>7838</v>
      </c>
    </row>
    <row r="3201" spans="1:2" ht="15">
      <c r="A3201" s="76" t="s">
        <v>4129</v>
      </c>
      <c r="B3201" s="75" t="s">
        <v>7838</v>
      </c>
    </row>
    <row r="3202" spans="1:2" ht="15">
      <c r="A3202" s="76" t="s">
        <v>4130</v>
      </c>
      <c r="B3202" s="75" t="s">
        <v>7838</v>
      </c>
    </row>
    <row r="3203" spans="1:2" ht="15">
      <c r="A3203" s="76" t="s">
        <v>4131</v>
      </c>
      <c r="B3203" s="75" t="s">
        <v>7838</v>
      </c>
    </row>
    <row r="3204" spans="1:2" ht="15">
      <c r="A3204" s="76" t="s">
        <v>4132</v>
      </c>
      <c r="B3204" s="75" t="s">
        <v>7838</v>
      </c>
    </row>
    <row r="3205" spans="1:2" ht="15">
      <c r="A3205" s="76" t="s">
        <v>4133</v>
      </c>
      <c r="B3205" s="75" t="s">
        <v>7838</v>
      </c>
    </row>
    <row r="3206" spans="1:2" ht="15">
      <c r="A3206" s="76" t="s">
        <v>969</v>
      </c>
      <c r="B3206" s="75" t="s">
        <v>7838</v>
      </c>
    </row>
    <row r="3207" spans="1:2" ht="15">
      <c r="A3207" s="76" t="s">
        <v>4134</v>
      </c>
      <c r="B3207" s="75" t="s">
        <v>7838</v>
      </c>
    </row>
    <row r="3208" spans="1:2" ht="15">
      <c r="A3208" s="76" t="s">
        <v>4135</v>
      </c>
      <c r="B3208" s="75" t="s">
        <v>7838</v>
      </c>
    </row>
    <row r="3209" spans="1:2" ht="15">
      <c r="A3209" s="76" t="s">
        <v>4136</v>
      </c>
      <c r="B3209" s="75" t="s">
        <v>7838</v>
      </c>
    </row>
    <row r="3210" spans="1:2" ht="15">
      <c r="A3210" s="76" t="s">
        <v>4137</v>
      </c>
      <c r="B3210" s="75" t="s">
        <v>7838</v>
      </c>
    </row>
    <row r="3211" spans="1:2" ht="15">
      <c r="A3211" s="76" t="s">
        <v>4138</v>
      </c>
      <c r="B3211" s="75" t="s">
        <v>7838</v>
      </c>
    </row>
    <row r="3212" spans="1:2" ht="15">
      <c r="A3212" s="76" t="s">
        <v>4139</v>
      </c>
      <c r="B3212" s="75" t="s">
        <v>7838</v>
      </c>
    </row>
    <row r="3213" spans="1:2" ht="15">
      <c r="A3213" s="76" t="s">
        <v>4140</v>
      </c>
      <c r="B3213" s="75" t="s">
        <v>7838</v>
      </c>
    </row>
    <row r="3214" spans="1:2" ht="15">
      <c r="A3214" s="76" t="s">
        <v>4141</v>
      </c>
      <c r="B3214" s="75" t="s">
        <v>7838</v>
      </c>
    </row>
    <row r="3215" spans="1:2" ht="15">
      <c r="A3215" s="76" t="s">
        <v>4142</v>
      </c>
      <c r="B3215" s="75" t="s">
        <v>7838</v>
      </c>
    </row>
    <row r="3216" spans="1:2" ht="15">
      <c r="A3216" s="76" t="s">
        <v>4143</v>
      </c>
      <c r="B3216" s="75" t="s">
        <v>7838</v>
      </c>
    </row>
    <row r="3217" spans="1:2" ht="15">
      <c r="A3217" s="76" t="s">
        <v>4144</v>
      </c>
      <c r="B3217" s="75" t="s">
        <v>7838</v>
      </c>
    </row>
    <row r="3218" spans="1:2" ht="15">
      <c r="A3218" s="76" t="s">
        <v>4145</v>
      </c>
      <c r="B3218" s="75" t="s">
        <v>7838</v>
      </c>
    </row>
    <row r="3219" spans="1:2" ht="15">
      <c r="A3219" s="76" t="s">
        <v>4146</v>
      </c>
      <c r="B3219" s="75" t="s">
        <v>7838</v>
      </c>
    </row>
    <row r="3220" spans="1:2" ht="15">
      <c r="A3220" s="76" t="s">
        <v>4147</v>
      </c>
      <c r="B3220" s="75" t="s">
        <v>7838</v>
      </c>
    </row>
    <row r="3221" spans="1:2" ht="15">
      <c r="A3221" s="76" t="s">
        <v>4148</v>
      </c>
      <c r="B3221" s="75" t="s">
        <v>7838</v>
      </c>
    </row>
    <row r="3222" spans="1:2" ht="15">
      <c r="A3222" s="76" t="s">
        <v>4149</v>
      </c>
      <c r="B3222" s="75" t="s">
        <v>7838</v>
      </c>
    </row>
    <row r="3223" spans="1:2" ht="15">
      <c r="A3223" s="76" t="s">
        <v>4150</v>
      </c>
      <c r="B3223" s="75" t="s">
        <v>7838</v>
      </c>
    </row>
    <row r="3224" spans="1:2" ht="15">
      <c r="A3224" s="76" t="s">
        <v>4151</v>
      </c>
      <c r="B3224" s="75" t="s">
        <v>7838</v>
      </c>
    </row>
    <row r="3225" spans="1:2" ht="15">
      <c r="A3225" s="76" t="s">
        <v>4152</v>
      </c>
      <c r="B3225" s="75" t="s">
        <v>7838</v>
      </c>
    </row>
    <row r="3226" spans="1:2" ht="15">
      <c r="A3226" s="76" t="s">
        <v>4153</v>
      </c>
      <c r="B3226" s="75" t="s">
        <v>7838</v>
      </c>
    </row>
    <row r="3227" spans="1:2" ht="15">
      <c r="A3227" s="76" t="s">
        <v>4154</v>
      </c>
      <c r="B3227" s="75" t="s">
        <v>7838</v>
      </c>
    </row>
    <row r="3228" spans="1:2" ht="15">
      <c r="A3228" s="76" t="s">
        <v>4155</v>
      </c>
      <c r="B3228" s="75" t="s">
        <v>7838</v>
      </c>
    </row>
    <row r="3229" spans="1:2" ht="15">
      <c r="A3229" s="76" t="s">
        <v>4156</v>
      </c>
      <c r="B3229" s="75" t="s">
        <v>7838</v>
      </c>
    </row>
    <row r="3230" spans="1:2" ht="15">
      <c r="A3230" s="76" t="s">
        <v>4157</v>
      </c>
      <c r="B3230" s="75" t="s">
        <v>7838</v>
      </c>
    </row>
    <row r="3231" spans="1:2" ht="15">
      <c r="A3231" s="76" t="s">
        <v>4158</v>
      </c>
      <c r="B3231" s="75" t="s">
        <v>7838</v>
      </c>
    </row>
    <row r="3232" spans="1:2" ht="15">
      <c r="A3232" s="76" t="s">
        <v>4159</v>
      </c>
      <c r="B3232" s="75" t="s">
        <v>7838</v>
      </c>
    </row>
    <row r="3233" spans="1:2" ht="15">
      <c r="A3233" s="76" t="s">
        <v>4160</v>
      </c>
      <c r="B3233" s="75" t="s">
        <v>7838</v>
      </c>
    </row>
    <row r="3234" spans="1:2" ht="15">
      <c r="A3234" s="76" t="s">
        <v>4161</v>
      </c>
      <c r="B3234" s="75" t="s">
        <v>7838</v>
      </c>
    </row>
    <row r="3235" spans="1:2" ht="15">
      <c r="A3235" s="76" t="s">
        <v>4162</v>
      </c>
      <c r="B3235" s="75" t="s">
        <v>7838</v>
      </c>
    </row>
    <row r="3236" spans="1:2" ht="15">
      <c r="A3236" s="76" t="s">
        <v>4163</v>
      </c>
      <c r="B3236" s="75" t="s">
        <v>7838</v>
      </c>
    </row>
    <row r="3237" spans="1:2" ht="15">
      <c r="A3237" s="76" t="s">
        <v>4164</v>
      </c>
      <c r="B3237" s="75" t="s">
        <v>7838</v>
      </c>
    </row>
    <row r="3238" spans="1:2" ht="15">
      <c r="A3238" s="76" t="s">
        <v>4165</v>
      </c>
      <c r="B3238" s="75" t="s">
        <v>7838</v>
      </c>
    </row>
    <row r="3239" spans="1:2" ht="15">
      <c r="A3239" s="76" t="s">
        <v>4166</v>
      </c>
      <c r="B3239" s="75" t="s">
        <v>7838</v>
      </c>
    </row>
    <row r="3240" spans="1:2" ht="15">
      <c r="A3240" s="76" t="s">
        <v>4167</v>
      </c>
      <c r="B3240" s="75" t="s">
        <v>7838</v>
      </c>
    </row>
    <row r="3241" spans="1:2" ht="15">
      <c r="A3241" s="76" t="s">
        <v>4168</v>
      </c>
      <c r="B3241" s="75" t="s">
        <v>7838</v>
      </c>
    </row>
    <row r="3242" spans="1:2" ht="15">
      <c r="A3242" s="76" t="s">
        <v>4169</v>
      </c>
      <c r="B3242" s="75" t="s">
        <v>7838</v>
      </c>
    </row>
    <row r="3243" spans="1:2" ht="15">
      <c r="A3243" s="76" t="s">
        <v>1151</v>
      </c>
      <c r="B3243" s="75" t="s">
        <v>7838</v>
      </c>
    </row>
    <row r="3244" spans="1:2" ht="15">
      <c r="A3244" s="76" t="s">
        <v>4170</v>
      </c>
      <c r="B3244" s="75" t="s">
        <v>7838</v>
      </c>
    </row>
    <row r="3245" spans="1:2" ht="15">
      <c r="A3245" s="76" t="s">
        <v>4171</v>
      </c>
      <c r="B3245" s="75" t="s">
        <v>7838</v>
      </c>
    </row>
    <row r="3246" spans="1:2" ht="15">
      <c r="A3246" s="76" t="s">
        <v>4172</v>
      </c>
      <c r="B3246" s="75" t="s">
        <v>7838</v>
      </c>
    </row>
    <row r="3247" spans="1:2" ht="15">
      <c r="A3247" s="76" t="s">
        <v>4173</v>
      </c>
      <c r="B3247" s="75" t="s">
        <v>7838</v>
      </c>
    </row>
    <row r="3248" spans="1:2" ht="15">
      <c r="A3248" s="76" t="s">
        <v>4174</v>
      </c>
      <c r="B3248" s="75" t="s">
        <v>7838</v>
      </c>
    </row>
    <row r="3249" spans="1:2" ht="15">
      <c r="A3249" s="76" t="s">
        <v>4175</v>
      </c>
      <c r="B3249" s="75" t="s">
        <v>7838</v>
      </c>
    </row>
    <row r="3250" spans="1:2" ht="15">
      <c r="A3250" s="76" t="s">
        <v>4176</v>
      </c>
      <c r="B3250" s="75" t="s">
        <v>7838</v>
      </c>
    </row>
    <row r="3251" spans="1:2" ht="15">
      <c r="A3251" s="76" t="s">
        <v>4177</v>
      </c>
      <c r="B3251" s="75" t="s">
        <v>7838</v>
      </c>
    </row>
    <row r="3252" spans="1:2" ht="15">
      <c r="A3252" s="76" t="s">
        <v>4178</v>
      </c>
      <c r="B3252" s="75" t="s">
        <v>7838</v>
      </c>
    </row>
    <row r="3253" spans="1:2" ht="15">
      <c r="A3253" s="76" t="s">
        <v>4179</v>
      </c>
      <c r="B3253" s="75" t="s">
        <v>7838</v>
      </c>
    </row>
    <row r="3254" spans="1:2" ht="15">
      <c r="A3254" s="76" t="s">
        <v>4180</v>
      </c>
      <c r="B3254" s="75" t="s">
        <v>7838</v>
      </c>
    </row>
    <row r="3255" spans="1:2" ht="15">
      <c r="A3255" s="76" t="s">
        <v>1120</v>
      </c>
      <c r="B3255" s="75" t="s">
        <v>7838</v>
      </c>
    </row>
    <row r="3256" spans="1:2" ht="15">
      <c r="A3256" s="76" t="s">
        <v>4181</v>
      </c>
      <c r="B3256" s="75" t="s">
        <v>7838</v>
      </c>
    </row>
    <row r="3257" spans="1:2" ht="15">
      <c r="A3257" s="76" t="s">
        <v>1380</v>
      </c>
      <c r="B3257" s="75" t="s">
        <v>7838</v>
      </c>
    </row>
    <row r="3258" spans="1:2" ht="15">
      <c r="A3258" s="76" t="s">
        <v>4182</v>
      </c>
      <c r="B3258" s="75" t="s">
        <v>7838</v>
      </c>
    </row>
    <row r="3259" spans="1:2" ht="15">
      <c r="A3259" s="76" t="s">
        <v>4183</v>
      </c>
      <c r="B3259" s="75" t="s">
        <v>7838</v>
      </c>
    </row>
    <row r="3260" spans="1:2" ht="15">
      <c r="A3260" s="76" t="s">
        <v>568</v>
      </c>
      <c r="B3260" s="75" t="s">
        <v>7838</v>
      </c>
    </row>
    <row r="3261" spans="1:2" ht="15">
      <c r="A3261" s="76" t="s">
        <v>4184</v>
      </c>
      <c r="B3261" s="75" t="s">
        <v>7838</v>
      </c>
    </row>
    <row r="3262" spans="1:2" ht="15">
      <c r="A3262" s="76" t="s">
        <v>4185</v>
      </c>
      <c r="B3262" s="75" t="s">
        <v>7838</v>
      </c>
    </row>
    <row r="3263" spans="1:2" ht="15">
      <c r="A3263" s="76" t="s">
        <v>4186</v>
      </c>
      <c r="B3263" s="75" t="s">
        <v>7838</v>
      </c>
    </row>
    <row r="3264" spans="1:2" ht="15">
      <c r="A3264" s="76" t="s">
        <v>4187</v>
      </c>
      <c r="B3264" s="75" t="s">
        <v>7838</v>
      </c>
    </row>
    <row r="3265" spans="1:2" ht="15">
      <c r="A3265" s="76" t="s">
        <v>1199</v>
      </c>
      <c r="B3265" s="75" t="s">
        <v>7838</v>
      </c>
    </row>
    <row r="3266" spans="1:2" ht="15">
      <c r="A3266" s="76" t="s">
        <v>4188</v>
      </c>
      <c r="B3266" s="75" t="s">
        <v>7838</v>
      </c>
    </row>
    <row r="3267" spans="1:2" ht="15">
      <c r="A3267" s="76" t="s">
        <v>4189</v>
      </c>
      <c r="B3267" s="75" t="s">
        <v>7838</v>
      </c>
    </row>
    <row r="3268" spans="1:2" ht="15">
      <c r="A3268" s="76" t="s">
        <v>982</v>
      </c>
      <c r="B3268" s="75" t="s">
        <v>7838</v>
      </c>
    </row>
    <row r="3269" spans="1:2" ht="15">
      <c r="A3269" s="76" t="s">
        <v>4190</v>
      </c>
      <c r="B3269" s="75" t="s">
        <v>7838</v>
      </c>
    </row>
    <row r="3270" spans="1:2" ht="15">
      <c r="A3270" s="76" t="s">
        <v>4191</v>
      </c>
      <c r="B3270" s="75" t="s">
        <v>7838</v>
      </c>
    </row>
    <row r="3271" spans="1:2" ht="15">
      <c r="A3271" s="76" t="s">
        <v>4192</v>
      </c>
      <c r="B3271" s="75" t="s">
        <v>7838</v>
      </c>
    </row>
    <row r="3272" spans="1:2" ht="15">
      <c r="A3272" s="76" t="s">
        <v>4193</v>
      </c>
      <c r="B3272" s="75" t="s">
        <v>7838</v>
      </c>
    </row>
    <row r="3273" spans="1:2" ht="15">
      <c r="A3273" s="76" t="s">
        <v>4194</v>
      </c>
      <c r="B3273" s="75" t="s">
        <v>7838</v>
      </c>
    </row>
    <row r="3274" spans="1:2" ht="15">
      <c r="A3274" s="76" t="s">
        <v>4195</v>
      </c>
      <c r="B3274" s="75" t="s">
        <v>7838</v>
      </c>
    </row>
    <row r="3275" spans="1:2" ht="15">
      <c r="A3275" s="76" t="s">
        <v>4196</v>
      </c>
      <c r="B3275" s="75" t="s">
        <v>7838</v>
      </c>
    </row>
    <row r="3276" spans="1:2" ht="15">
      <c r="A3276" s="76" t="s">
        <v>4197</v>
      </c>
      <c r="B3276" s="75" t="s">
        <v>7838</v>
      </c>
    </row>
    <row r="3277" spans="1:2" ht="15">
      <c r="A3277" s="76" t="s">
        <v>4198</v>
      </c>
      <c r="B3277" s="75" t="s">
        <v>7838</v>
      </c>
    </row>
    <row r="3278" spans="1:2" ht="15">
      <c r="A3278" s="76" t="s">
        <v>565</v>
      </c>
      <c r="B3278" s="75" t="s">
        <v>7838</v>
      </c>
    </row>
    <row r="3279" spans="1:2" ht="15">
      <c r="A3279" s="76" t="s">
        <v>4199</v>
      </c>
      <c r="B3279" s="75" t="s">
        <v>7838</v>
      </c>
    </row>
    <row r="3280" spans="1:2" ht="15">
      <c r="A3280" s="76" t="s">
        <v>4200</v>
      </c>
      <c r="B3280" s="75" t="s">
        <v>7838</v>
      </c>
    </row>
    <row r="3281" spans="1:2" ht="15">
      <c r="A3281" s="76" t="s">
        <v>4201</v>
      </c>
      <c r="B3281" s="75" t="s">
        <v>7838</v>
      </c>
    </row>
    <row r="3282" spans="1:2" ht="15">
      <c r="A3282" s="76" t="s">
        <v>4202</v>
      </c>
      <c r="B3282" s="75" t="s">
        <v>7838</v>
      </c>
    </row>
    <row r="3283" spans="1:2" ht="15">
      <c r="A3283" s="76" t="s">
        <v>4203</v>
      </c>
      <c r="B3283" s="75" t="s">
        <v>7838</v>
      </c>
    </row>
    <row r="3284" spans="1:2" ht="15">
      <c r="A3284" s="76" t="s">
        <v>4204</v>
      </c>
      <c r="B3284" s="75" t="s">
        <v>7838</v>
      </c>
    </row>
    <row r="3285" spans="1:2" ht="15">
      <c r="A3285" s="76" t="s">
        <v>4205</v>
      </c>
      <c r="B3285" s="75" t="s">
        <v>7838</v>
      </c>
    </row>
    <row r="3286" spans="1:2" ht="15">
      <c r="A3286" s="76" t="s">
        <v>1207</v>
      </c>
      <c r="B3286" s="75" t="s">
        <v>7838</v>
      </c>
    </row>
    <row r="3287" spans="1:2" ht="15">
      <c r="A3287" s="76" t="s">
        <v>4206</v>
      </c>
      <c r="B3287" s="75" t="s">
        <v>7838</v>
      </c>
    </row>
    <row r="3288" spans="1:2" ht="15">
      <c r="A3288" s="76" t="s">
        <v>716</v>
      </c>
      <c r="B3288" s="75" t="s">
        <v>7838</v>
      </c>
    </row>
    <row r="3289" spans="1:2" ht="15">
      <c r="A3289" s="76" t="s">
        <v>1307</v>
      </c>
      <c r="B3289" s="75" t="s">
        <v>7838</v>
      </c>
    </row>
    <row r="3290" spans="1:2" ht="15">
      <c r="A3290" s="76" t="s">
        <v>972</v>
      </c>
      <c r="B3290" s="75" t="s">
        <v>7838</v>
      </c>
    </row>
    <row r="3291" spans="1:2" ht="15">
      <c r="A3291" s="76" t="s">
        <v>4207</v>
      </c>
      <c r="B3291" s="75" t="s">
        <v>7838</v>
      </c>
    </row>
    <row r="3292" spans="1:2" ht="15">
      <c r="A3292" s="76" t="s">
        <v>4208</v>
      </c>
      <c r="B3292" s="75" t="s">
        <v>7838</v>
      </c>
    </row>
    <row r="3293" spans="1:2" ht="15">
      <c r="A3293" s="76" t="s">
        <v>4209</v>
      </c>
      <c r="B3293" s="75" t="s">
        <v>7838</v>
      </c>
    </row>
    <row r="3294" spans="1:2" ht="15">
      <c r="A3294" s="76" t="s">
        <v>4210</v>
      </c>
      <c r="B3294" s="75" t="s">
        <v>7838</v>
      </c>
    </row>
    <row r="3295" spans="1:2" ht="15">
      <c r="A3295" s="76" t="s">
        <v>4211</v>
      </c>
      <c r="B3295" s="75" t="s">
        <v>7838</v>
      </c>
    </row>
    <row r="3296" spans="1:2" ht="15">
      <c r="A3296" s="76" t="s">
        <v>4212</v>
      </c>
      <c r="B3296" s="75" t="s">
        <v>7838</v>
      </c>
    </row>
    <row r="3297" spans="1:2" ht="15">
      <c r="A3297" s="76" t="s">
        <v>863</v>
      </c>
      <c r="B3297" s="75" t="s">
        <v>7838</v>
      </c>
    </row>
    <row r="3298" spans="1:2" ht="15">
      <c r="A3298" s="76" t="s">
        <v>719</v>
      </c>
      <c r="B3298" s="75" t="s">
        <v>7838</v>
      </c>
    </row>
    <row r="3299" spans="1:2" ht="15">
      <c r="A3299" s="76" t="s">
        <v>505</v>
      </c>
      <c r="B3299" s="75" t="s">
        <v>7838</v>
      </c>
    </row>
    <row r="3300" spans="1:2" ht="15">
      <c r="A3300" s="76" t="s">
        <v>4213</v>
      </c>
      <c r="B3300" s="75" t="s">
        <v>7838</v>
      </c>
    </row>
    <row r="3301" spans="1:2" ht="15">
      <c r="A3301" s="76" t="s">
        <v>4214</v>
      </c>
      <c r="B3301" s="75" t="s">
        <v>7838</v>
      </c>
    </row>
    <row r="3302" spans="1:2" ht="15">
      <c r="A3302" s="76" t="s">
        <v>4215</v>
      </c>
      <c r="B3302" s="75" t="s">
        <v>7838</v>
      </c>
    </row>
    <row r="3303" spans="1:2" ht="15">
      <c r="A3303" s="76" t="s">
        <v>1459</v>
      </c>
      <c r="B3303" s="75" t="s">
        <v>7838</v>
      </c>
    </row>
    <row r="3304" spans="1:2" ht="15">
      <c r="A3304" s="76" t="s">
        <v>4216</v>
      </c>
      <c r="B3304" s="75" t="s">
        <v>7838</v>
      </c>
    </row>
    <row r="3305" spans="1:2" ht="15">
      <c r="A3305" s="76" t="s">
        <v>4217</v>
      </c>
      <c r="B3305" s="75" t="s">
        <v>7838</v>
      </c>
    </row>
    <row r="3306" spans="1:2" ht="15">
      <c r="A3306" s="76" t="s">
        <v>4218</v>
      </c>
      <c r="B3306" s="75" t="s">
        <v>7838</v>
      </c>
    </row>
    <row r="3307" spans="1:2" ht="15">
      <c r="A3307" s="76" t="s">
        <v>4219</v>
      </c>
      <c r="B3307" s="75" t="s">
        <v>7838</v>
      </c>
    </row>
    <row r="3308" spans="1:2" ht="15">
      <c r="A3308" s="76" t="s">
        <v>4220</v>
      </c>
      <c r="B3308" s="75" t="s">
        <v>7838</v>
      </c>
    </row>
    <row r="3309" spans="1:2" ht="15">
      <c r="A3309" s="76" t="s">
        <v>4221</v>
      </c>
      <c r="B3309" s="75" t="s">
        <v>7838</v>
      </c>
    </row>
    <row r="3310" spans="1:2" ht="15">
      <c r="A3310" s="76" t="s">
        <v>268</v>
      </c>
      <c r="B3310" s="75" t="s">
        <v>7838</v>
      </c>
    </row>
    <row r="3311" spans="1:2" ht="15">
      <c r="A3311" s="76" t="s">
        <v>4222</v>
      </c>
      <c r="B3311" s="75" t="s">
        <v>7838</v>
      </c>
    </row>
    <row r="3312" spans="1:2" ht="15">
      <c r="A3312" s="76" t="s">
        <v>4223</v>
      </c>
      <c r="B3312" s="75" t="s">
        <v>7838</v>
      </c>
    </row>
    <row r="3313" spans="1:2" ht="15">
      <c r="A3313" s="76" t="s">
        <v>4224</v>
      </c>
      <c r="B3313" s="75" t="s">
        <v>7838</v>
      </c>
    </row>
    <row r="3314" spans="1:2" ht="15">
      <c r="A3314" s="76" t="s">
        <v>4225</v>
      </c>
      <c r="B3314" s="75" t="s">
        <v>7838</v>
      </c>
    </row>
    <row r="3315" spans="1:2" ht="15">
      <c r="A3315" s="76" t="s">
        <v>4226</v>
      </c>
      <c r="B3315" s="75" t="s">
        <v>7838</v>
      </c>
    </row>
    <row r="3316" spans="1:2" ht="15">
      <c r="A3316" s="76" t="s">
        <v>4227</v>
      </c>
      <c r="B3316" s="75" t="s">
        <v>7838</v>
      </c>
    </row>
    <row r="3317" spans="1:2" ht="15">
      <c r="A3317" s="76" t="s">
        <v>4228</v>
      </c>
      <c r="B3317" s="75" t="s">
        <v>7838</v>
      </c>
    </row>
    <row r="3318" spans="1:2" ht="15">
      <c r="A3318" s="76" t="s">
        <v>4229</v>
      </c>
      <c r="B3318" s="75" t="s">
        <v>7838</v>
      </c>
    </row>
    <row r="3319" spans="1:2" ht="15">
      <c r="A3319" s="76" t="s">
        <v>4230</v>
      </c>
      <c r="B3319" s="75" t="s">
        <v>7838</v>
      </c>
    </row>
    <row r="3320" spans="1:2" ht="15">
      <c r="A3320" s="76" t="s">
        <v>4231</v>
      </c>
      <c r="B3320" s="75" t="s">
        <v>7838</v>
      </c>
    </row>
    <row r="3321" spans="1:2" ht="15">
      <c r="A3321" s="76" t="s">
        <v>4232</v>
      </c>
      <c r="B3321" s="75" t="s">
        <v>7838</v>
      </c>
    </row>
    <row r="3322" spans="1:2" ht="15">
      <c r="A3322" s="76" t="s">
        <v>4233</v>
      </c>
      <c r="B3322" s="75" t="s">
        <v>7838</v>
      </c>
    </row>
    <row r="3323" spans="1:2" ht="15">
      <c r="A3323" s="76" t="s">
        <v>4234</v>
      </c>
      <c r="B3323" s="75" t="s">
        <v>7838</v>
      </c>
    </row>
    <row r="3324" spans="1:2" ht="15">
      <c r="A3324" s="76" t="s">
        <v>4235</v>
      </c>
      <c r="B3324" s="75" t="s">
        <v>7838</v>
      </c>
    </row>
    <row r="3325" spans="1:2" ht="15">
      <c r="A3325" s="76" t="s">
        <v>4236</v>
      </c>
      <c r="B3325" s="75" t="s">
        <v>7838</v>
      </c>
    </row>
    <row r="3326" spans="1:2" ht="15">
      <c r="A3326" s="76" t="s">
        <v>1381</v>
      </c>
      <c r="B3326" s="75" t="s">
        <v>7838</v>
      </c>
    </row>
    <row r="3327" spans="1:2" ht="15">
      <c r="A3327" s="76" t="s">
        <v>4237</v>
      </c>
      <c r="B3327" s="75" t="s">
        <v>7838</v>
      </c>
    </row>
    <row r="3328" spans="1:2" ht="15">
      <c r="A3328" s="76" t="s">
        <v>1295</v>
      </c>
      <c r="B3328" s="75" t="s">
        <v>7838</v>
      </c>
    </row>
    <row r="3329" spans="1:2" ht="15">
      <c r="A3329" s="76" t="s">
        <v>4238</v>
      </c>
      <c r="B3329" s="75" t="s">
        <v>7838</v>
      </c>
    </row>
    <row r="3330" spans="1:2" ht="15">
      <c r="A3330" s="76" t="s">
        <v>4239</v>
      </c>
      <c r="B3330" s="75" t="s">
        <v>7838</v>
      </c>
    </row>
    <row r="3331" spans="1:2" ht="15">
      <c r="A3331" s="76" t="s">
        <v>4240</v>
      </c>
      <c r="B3331" s="75" t="s">
        <v>7838</v>
      </c>
    </row>
    <row r="3332" spans="1:2" ht="15">
      <c r="A3332" s="76" t="s">
        <v>1351</v>
      </c>
      <c r="B3332" s="75" t="s">
        <v>7838</v>
      </c>
    </row>
    <row r="3333" spans="1:2" ht="15">
      <c r="A3333" s="76" t="s">
        <v>4241</v>
      </c>
      <c r="B3333" s="75" t="s">
        <v>7838</v>
      </c>
    </row>
    <row r="3334" spans="1:2" ht="15">
      <c r="A3334" s="76" t="s">
        <v>4242</v>
      </c>
      <c r="B3334" s="75" t="s">
        <v>7838</v>
      </c>
    </row>
    <row r="3335" spans="1:2" ht="15">
      <c r="A3335" s="76" t="s">
        <v>4243</v>
      </c>
      <c r="B3335" s="75" t="s">
        <v>7838</v>
      </c>
    </row>
    <row r="3336" spans="1:2" ht="15">
      <c r="A3336" s="76" t="s">
        <v>1133</v>
      </c>
      <c r="B3336" s="75" t="s">
        <v>7838</v>
      </c>
    </row>
    <row r="3337" spans="1:2" ht="15">
      <c r="A3337" s="76" t="s">
        <v>4244</v>
      </c>
      <c r="B3337" s="75" t="s">
        <v>7838</v>
      </c>
    </row>
    <row r="3338" spans="1:2" ht="15">
      <c r="A3338" s="76" t="s">
        <v>4245</v>
      </c>
      <c r="B3338" s="75" t="s">
        <v>7838</v>
      </c>
    </row>
    <row r="3339" spans="1:2" ht="15">
      <c r="A3339" s="76" t="s">
        <v>4246</v>
      </c>
      <c r="B3339" s="75" t="s">
        <v>7838</v>
      </c>
    </row>
    <row r="3340" spans="1:2" ht="15">
      <c r="A3340" s="76" t="s">
        <v>4247</v>
      </c>
      <c r="B3340" s="75" t="s">
        <v>7838</v>
      </c>
    </row>
    <row r="3341" spans="1:2" ht="15">
      <c r="A3341" s="76" t="s">
        <v>4248</v>
      </c>
      <c r="B3341" s="75" t="s">
        <v>7838</v>
      </c>
    </row>
    <row r="3342" spans="1:2" ht="15">
      <c r="A3342" s="76" t="s">
        <v>4249</v>
      </c>
      <c r="B3342" s="75" t="s">
        <v>7838</v>
      </c>
    </row>
    <row r="3343" spans="1:2" ht="15">
      <c r="A3343" s="76" t="s">
        <v>4250</v>
      </c>
      <c r="B3343" s="75" t="s">
        <v>7838</v>
      </c>
    </row>
    <row r="3344" spans="1:2" ht="15">
      <c r="A3344" s="76" t="s">
        <v>4251</v>
      </c>
      <c r="B3344" s="75" t="s">
        <v>7838</v>
      </c>
    </row>
    <row r="3345" spans="1:2" ht="15">
      <c r="A3345" s="76" t="s">
        <v>4252</v>
      </c>
      <c r="B3345" s="75" t="s">
        <v>7838</v>
      </c>
    </row>
    <row r="3346" spans="1:2" ht="15">
      <c r="A3346" s="76" t="s">
        <v>4253</v>
      </c>
      <c r="B3346" s="75" t="s">
        <v>7838</v>
      </c>
    </row>
    <row r="3347" spans="1:2" ht="15">
      <c r="A3347" s="76" t="s">
        <v>4254</v>
      </c>
      <c r="B3347" s="75" t="s">
        <v>7838</v>
      </c>
    </row>
    <row r="3348" spans="1:2" ht="15">
      <c r="A3348" s="76" t="s">
        <v>4255</v>
      </c>
      <c r="B3348" s="75" t="s">
        <v>7838</v>
      </c>
    </row>
    <row r="3349" spans="1:2" ht="15">
      <c r="A3349" s="76" t="s">
        <v>4256</v>
      </c>
      <c r="B3349" s="75" t="s">
        <v>7838</v>
      </c>
    </row>
    <row r="3350" spans="1:2" ht="15">
      <c r="A3350" s="76" t="s">
        <v>1004</v>
      </c>
      <c r="B3350" s="75" t="s">
        <v>7838</v>
      </c>
    </row>
    <row r="3351" spans="1:2" ht="15">
      <c r="A3351" s="76" t="s">
        <v>4257</v>
      </c>
      <c r="B3351" s="75" t="s">
        <v>7838</v>
      </c>
    </row>
    <row r="3352" spans="1:2" ht="15">
      <c r="A3352" s="76" t="s">
        <v>4258</v>
      </c>
      <c r="B3352" s="75" t="s">
        <v>7838</v>
      </c>
    </row>
    <row r="3353" spans="1:2" ht="15">
      <c r="A3353" s="76" t="s">
        <v>4259</v>
      </c>
      <c r="B3353" s="75" t="s">
        <v>7838</v>
      </c>
    </row>
    <row r="3354" spans="1:2" ht="15">
      <c r="A3354" s="76" t="s">
        <v>4260</v>
      </c>
      <c r="B3354" s="75" t="s">
        <v>7838</v>
      </c>
    </row>
    <row r="3355" spans="1:2" ht="15">
      <c r="A3355" s="76" t="s">
        <v>4261</v>
      </c>
      <c r="B3355" s="75" t="s">
        <v>7838</v>
      </c>
    </row>
    <row r="3356" spans="1:2" ht="15">
      <c r="A3356" s="76" t="s">
        <v>4262</v>
      </c>
      <c r="B3356" s="75" t="s">
        <v>7838</v>
      </c>
    </row>
    <row r="3357" spans="1:2" ht="15">
      <c r="A3357" s="76" t="s">
        <v>4263</v>
      </c>
      <c r="B3357" s="75" t="s">
        <v>7838</v>
      </c>
    </row>
    <row r="3358" spans="1:2" ht="15">
      <c r="A3358" s="76" t="s">
        <v>825</v>
      </c>
      <c r="B3358" s="75" t="s">
        <v>7838</v>
      </c>
    </row>
    <row r="3359" spans="1:2" ht="15">
      <c r="A3359" s="76" t="s">
        <v>4264</v>
      </c>
      <c r="B3359" s="75" t="s">
        <v>7838</v>
      </c>
    </row>
    <row r="3360" spans="1:2" ht="15">
      <c r="A3360" s="76" t="s">
        <v>707</v>
      </c>
      <c r="B3360" s="75" t="s">
        <v>7838</v>
      </c>
    </row>
    <row r="3361" spans="1:2" ht="15">
      <c r="A3361" s="76" t="s">
        <v>4265</v>
      </c>
      <c r="B3361" s="75" t="s">
        <v>7838</v>
      </c>
    </row>
    <row r="3362" spans="1:2" ht="15">
      <c r="A3362" s="76" t="s">
        <v>4266</v>
      </c>
      <c r="B3362" s="75" t="s">
        <v>7838</v>
      </c>
    </row>
    <row r="3363" spans="1:2" ht="15">
      <c r="A3363" s="76" t="s">
        <v>1318</v>
      </c>
      <c r="B3363" s="75" t="s">
        <v>7838</v>
      </c>
    </row>
    <row r="3364" spans="1:2" ht="15">
      <c r="A3364" s="76" t="s">
        <v>4267</v>
      </c>
      <c r="B3364" s="75" t="s">
        <v>7838</v>
      </c>
    </row>
    <row r="3365" spans="1:2" ht="15">
      <c r="A3365" s="76" t="s">
        <v>4268</v>
      </c>
      <c r="B3365" s="75" t="s">
        <v>7838</v>
      </c>
    </row>
    <row r="3366" spans="1:2" ht="15">
      <c r="A3366" s="76" t="s">
        <v>4269</v>
      </c>
      <c r="B3366" s="75" t="s">
        <v>7838</v>
      </c>
    </row>
    <row r="3367" spans="1:2" ht="15">
      <c r="A3367" s="76" t="s">
        <v>4270</v>
      </c>
      <c r="B3367" s="75" t="s">
        <v>7838</v>
      </c>
    </row>
    <row r="3368" spans="1:2" ht="15">
      <c r="A3368" s="76" t="s">
        <v>1174</v>
      </c>
      <c r="B3368" s="75" t="s">
        <v>7838</v>
      </c>
    </row>
    <row r="3369" spans="1:2" ht="15">
      <c r="A3369" s="76" t="s">
        <v>4271</v>
      </c>
      <c r="B3369" s="75" t="s">
        <v>7838</v>
      </c>
    </row>
    <row r="3370" spans="1:2" ht="15">
      <c r="A3370" s="76" t="s">
        <v>4272</v>
      </c>
      <c r="B3370" s="75" t="s">
        <v>7838</v>
      </c>
    </row>
    <row r="3371" spans="1:2" ht="15">
      <c r="A3371" s="76" t="s">
        <v>4273</v>
      </c>
      <c r="B3371" s="75" t="s">
        <v>7838</v>
      </c>
    </row>
    <row r="3372" spans="1:2" ht="15">
      <c r="A3372" s="76" t="s">
        <v>4274</v>
      </c>
      <c r="B3372" s="75" t="s">
        <v>7838</v>
      </c>
    </row>
    <row r="3373" spans="1:2" ht="15">
      <c r="A3373" s="76" t="s">
        <v>1017</v>
      </c>
      <c r="B3373" s="75" t="s">
        <v>7838</v>
      </c>
    </row>
    <row r="3374" spans="1:2" ht="15">
      <c r="A3374" s="76" t="s">
        <v>4275</v>
      </c>
      <c r="B3374" s="75" t="s">
        <v>7838</v>
      </c>
    </row>
    <row r="3375" spans="1:2" ht="15">
      <c r="A3375" s="76" t="s">
        <v>4276</v>
      </c>
      <c r="B3375" s="75" t="s">
        <v>7838</v>
      </c>
    </row>
    <row r="3376" spans="1:2" ht="15">
      <c r="A3376" s="76" t="s">
        <v>641</v>
      </c>
      <c r="B3376" s="75" t="s">
        <v>7838</v>
      </c>
    </row>
    <row r="3377" spans="1:2" ht="15">
      <c r="A3377" s="76" t="s">
        <v>4277</v>
      </c>
      <c r="B3377" s="75" t="s">
        <v>7838</v>
      </c>
    </row>
    <row r="3378" spans="1:2" ht="15">
      <c r="A3378" s="76" t="s">
        <v>4278</v>
      </c>
      <c r="B3378" s="75" t="s">
        <v>7838</v>
      </c>
    </row>
    <row r="3379" spans="1:2" ht="15">
      <c r="A3379" s="76" t="s">
        <v>4279</v>
      </c>
      <c r="B3379" s="75" t="s">
        <v>7838</v>
      </c>
    </row>
    <row r="3380" spans="1:2" ht="15">
      <c r="A3380" s="76" t="s">
        <v>660</v>
      </c>
      <c r="B3380" s="75" t="s">
        <v>7838</v>
      </c>
    </row>
    <row r="3381" spans="1:2" ht="15">
      <c r="A3381" s="76" t="s">
        <v>4280</v>
      </c>
      <c r="B3381" s="75" t="s">
        <v>7838</v>
      </c>
    </row>
    <row r="3382" spans="1:2" ht="15">
      <c r="A3382" s="76" t="s">
        <v>4281</v>
      </c>
      <c r="B3382" s="75" t="s">
        <v>7838</v>
      </c>
    </row>
    <row r="3383" spans="1:2" ht="15">
      <c r="A3383" s="76" t="s">
        <v>4282</v>
      </c>
      <c r="B3383" s="75" t="s">
        <v>7838</v>
      </c>
    </row>
    <row r="3384" spans="1:2" ht="15">
      <c r="A3384" s="76" t="s">
        <v>4283</v>
      </c>
      <c r="B3384" s="75" t="s">
        <v>7838</v>
      </c>
    </row>
    <row r="3385" spans="1:2" ht="15">
      <c r="A3385" s="76" t="s">
        <v>4284</v>
      </c>
      <c r="B3385" s="75" t="s">
        <v>7838</v>
      </c>
    </row>
    <row r="3386" spans="1:2" ht="15">
      <c r="A3386" s="76" t="s">
        <v>4285</v>
      </c>
      <c r="B3386" s="75" t="s">
        <v>7838</v>
      </c>
    </row>
    <row r="3387" spans="1:2" ht="15">
      <c r="A3387" s="76" t="s">
        <v>4286</v>
      </c>
      <c r="B3387" s="75" t="s">
        <v>7838</v>
      </c>
    </row>
    <row r="3388" spans="1:2" ht="15">
      <c r="A3388" s="76" t="s">
        <v>4287</v>
      </c>
      <c r="B3388" s="75" t="s">
        <v>7838</v>
      </c>
    </row>
    <row r="3389" spans="1:2" ht="15">
      <c r="A3389" s="76" t="s">
        <v>4288</v>
      </c>
      <c r="B3389" s="75" t="s">
        <v>7838</v>
      </c>
    </row>
    <row r="3390" spans="1:2" ht="15">
      <c r="A3390" s="76" t="s">
        <v>4289</v>
      </c>
      <c r="B3390" s="75" t="s">
        <v>7838</v>
      </c>
    </row>
    <row r="3391" spans="1:2" ht="15">
      <c r="A3391" s="76" t="s">
        <v>4290</v>
      </c>
      <c r="B3391" s="75" t="s">
        <v>7838</v>
      </c>
    </row>
    <row r="3392" spans="1:2" ht="15">
      <c r="A3392" s="76" t="s">
        <v>4291</v>
      </c>
      <c r="B3392" s="75" t="s">
        <v>7838</v>
      </c>
    </row>
    <row r="3393" spans="1:2" ht="15">
      <c r="A3393" s="76" t="s">
        <v>4292</v>
      </c>
      <c r="B3393" s="75" t="s">
        <v>7838</v>
      </c>
    </row>
    <row r="3394" spans="1:2" ht="15">
      <c r="A3394" s="76" t="s">
        <v>4293</v>
      </c>
      <c r="B3394" s="75" t="s">
        <v>7838</v>
      </c>
    </row>
    <row r="3395" spans="1:2" ht="15">
      <c r="A3395" s="76" t="s">
        <v>4294</v>
      </c>
      <c r="B3395" s="75" t="s">
        <v>7838</v>
      </c>
    </row>
    <row r="3396" spans="1:2" ht="15">
      <c r="A3396" s="76" t="s">
        <v>4295</v>
      </c>
      <c r="B3396" s="75" t="s">
        <v>7838</v>
      </c>
    </row>
    <row r="3397" spans="1:2" ht="15">
      <c r="A3397" s="76" t="s">
        <v>4296</v>
      </c>
      <c r="B3397" s="75" t="s">
        <v>7838</v>
      </c>
    </row>
    <row r="3398" spans="1:2" ht="15">
      <c r="A3398" s="76" t="s">
        <v>4297</v>
      </c>
      <c r="B3398" s="75" t="s">
        <v>7838</v>
      </c>
    </row>
    <row r="3399" spans="1:2" ht="15">
      <c r="A3399" s="76" t="s">
        <v>4298</v>
      </c>
      <c r="B3399" s="75" t="s">
        <v>7838</v>
      </c>
    </row>
    <row r="3400" spans="1:2" ht="15">
      <c r="A3400" s="76" t="s">
        <v>4299</v>
      </c>
      <c r="B3400" s="75" t="s">
        <v>7838</v>
      </c>
    </row>
    <row r="3401" spans="1:2" ht="15">
      <c r="A3401" s="76" t="s">
        <v>4300</v>
      </c>
      <c r="B3401" s="75" t="s">
        <v>7838</v>
      </c>
    </row>
    <row r="3402" spans="1:2" ht="15">
      <c r="A3402" s="76" t="s">
        <v>1425</v>
      </c>
      <c r="B3402" s="75" t="s">
        <v>7838</v>
      </c>
    </row>
    <row r="3403" spans="1:2" ht="15">
      <c r="A3403" s="76" t="s">
        <v>4301</v>
      </c>
      <c r="B3403" s="75" t="s">
        <v>7838</v>
      </c>
    </row>
    <row r="3404" spans="1:2" ht="15">
      <c r="A3404" s="76" t="s">
        <v>4302</v>
      </c>
      <c r="B3404" s="75" t="s">
        <v>7838</v>
      </c>
    </row>
    <row r="3405" spans="1:2" ht="15">
      <c r="A3405" s="76" t="s">
        <v>4303</v>
      </c>
      <c r="B3405" s="75" t="s">
        <v>7838</v>
      </c>
    </row>
    <row r="3406" spans="1:2" ht="15">
      <c r="A3406" s="76" t="s">
        <v>1103</v>
      </c>
      <c r="B3406" s="75" t="s">
        <v>7838</v>
      </c>
    </row>
    <row r="3407" spans="1:2" ht="15">
      <c r="A3407" s="76" t="s">
        <v>4304</v>
      </c>
      <c r="B3407" s="75" t="s">
        <v>7838</v>
      </c>
    </row>
    <row r="3408" spans="1:2" ht="15">
      <c r="A3408" s="76" t="s">
        <v>4305</v>
      </c>
      <c r="B3408" s="75" t="s">
        <v>7838</v>
      </c>
    </row>
    <row r="3409" spans="1:2" ht="15">
      <c r="A3409" s="76" t="s">
        <v>4306</v>
      </c>
      <c r="B3409" s="75" t="s">
        <v>7838</v>
      </c>
    </row>
    <row r="3410" spans="1:2" ht="15">
      <c r="A3410" s="76" t="s">
        <v>1457</v>
      </c>
      <c r="B3410" s="75" t="s">
        <v>7838</v>
      </c>
    </row>
    <row r="3411" spans="1:2" ht="15">
      <c r="A3411" s="76" t="s">
        <v>4307</v>
      </c>
      <c r="B3411" s="75" t="s">
        <v>7838</v>
      </c>
    </row>
    <row r="3412" spans="1:2" ht="15">
      <c r="A3412" s="76" t="s">
        <v>4308</v>
      </c>
      <c r="B3412" s="75" t="s">
        <v>7838</v>
      </c>
    </row>
    <row r="3413" spans="1:2" ht="15">
      <c r="A3413" s="76" t="s">
        <v>4309</v>
      </c>
      <c r="B3413" s="75" t="s">
        <v>7838</v>
      </c>
    </row>
    <row r="3414" spans="1:2" ht="15">
      <c r="A3414" s="76" t="s">
        <v>4310</v>
      </c>
      <c r="B3414" s="75" t="s">
        <v>7838</v>
      </c>
    </row>
    <row r="3415" spans="1:2" ht="15">
      <c r="A3415" s="76" t="s">
        <v>4311</v>
      </c>
      <c r="B3415" s="75" t="s">
        <v>7838</v>
      </c>
    </row>
    <row r="3416" spans="1:2" ht="15">
      <c r="A3416" s="76" t="s">
        <v>4312</v>
      </c>
      <c r="B3416" s="75" t="s">
        <v>7838</v>
      </c>
    </row>
    <row r="3417" spans="1:2" ht="15">
      <c r="A3417" s="76" t="s">
        <v>4313</v>
      </c>
      <c r="B3417" s="75" t="s">
        <v>7838</v>
      </c>
    </row>
    <row r="3418" spans="1:2" ht="15">
      <c r="A3418" s="76" t="s">
        <v>4314</v>
      </c>
      <c r="B3418" s="75" t="s">
        <v>7838</v>
      </c>
    </row>
    <row r="3419" spans="1:2" ht="15">
      <c r="A3419" s="76" t="s">
        <v>4315</v>
      </c>
      <c r="B3419" s="75" t="s">
        <v>7838</v>
      </c>
    </row>
    <row r="3420" spans="1:2" ht="15">
      <c r="A3420" s="76" t="s">
        <v>507</v>
      </c>
      <c r="B3420" s="75" t="s">
        <v>7838</v>
      </c>
    </row>
    <row r="3421" spans="1:2" ht="15">
      <c r="A3421" s="76" t="s">
        <v>1415</v>
      </c>
      <c r="B3421" s="75" t="s">
        <v>7838</v>
      </c>
    </row>
    <row r="3422" spans="1:2" ht="15">
      <c r="A3422" s="76" t="s">
        <v>4316</v>
      </c>
      <c r="B3422" s="75" t="s">
        <v>7838</v>
      </c>
    </row>
    <row r="3423" spans="1:2" ht="15">
      <c r="A3423" s="76" t="s">
        <v>4317</v>
      </c>
      <c r="B3423" s="75" t="s">
        <v>7838</v>
      </c>
    </row>
    <row r="3424" spans="1:2" ht="15">
      <c r="A3424" s="76" t="s">
        <v>4318</v>
      </c>
      <c r="B3424" s="75" t="s">
        <v>7838</v>
      </c>
    </row>
    <row r="3425" spans="1:2" ht="15">
      <c r="A3425" s="76" t="s">
        <v>4319</v>
      </c>
      <c r="B3425" s="75" t="s">
        <v>7838</v>
      </c>
    </row>
    <row r="3426" spans="1:2" ht="15">
      <c r="A3426" s="76" t="s">
        <v>4320</v>
      </c>
      <c r="B3426" s="75" t="s">
        <v>7838</v>
      </c>
    </row>
    <row r="3427" spans="1:2" ht="15">
      <c r="A3427" s="76" t="s">
        <v>4321</v>
      </c>
      <c r="B3427" s="75" t="s">
        <v>7838</v>
      </c>
    </row>
    <row r="3428" spans="1:2" ht="15">
      <c r="A3428" s="76" t="s">
        <v>4322</v>
      </c>
      <c r="B3428" s="75" t="s">
        <v>7838</v>
      </c>
    </row>
    <row r="3429" spans="1:2" ht="15">
      <c r="A3429" s="76" t="s">
        <v>4323</v>
      </c>
      <c r="B3429" s="75" t="s">
        <v>7838</v>
      </c>
    </row>
    <row r="3430" spans="1:2" ht="15">
      <c r="A3430" s="76" t="s">
        <v>4324</v>
      </c>
      <c r="B3430" s="75" t="s">
        <v>7838</v>
      </c>
    </row>
    <row r="3431" spans="1:2" ht="15">
      <c r="A3431" s="76" t="s">
        <v>4325</v>
      </c>
      <c r="B3431" s="75" t="s">
        <v>7838</v>
      </c>
    </row>
    <row r="3432" spans="1:2" ht="15">
      <c r="A3432" s="76" t="s">
        <v>4326</v>
      </c>
      <c r="B3432" s="75" t="s">
        <v>7838</v>
      </c>
    </row>
    <row r="3433" spans="1:2" ht="15">
      <c r="A3433" s="76" t="s">
        <v>4327</v>
      </c>
      <c r="B3433" s="75" t="s">
        <v>7838</v>
      </c>
    </row>
    <row r="3434" spans="1:2" ht="15">
      <c r="A3434" s="76" t="s">
        <v>4328</v>
      </c>
      <c r="B3434" s="75" t="s">
        <v>7838</v>
      </c>
    </row>
    <row r="3435" spans="1:2" ht="15">
      <c r="A3435" s="76" t="s">
        <v>4329</v>
      </c>
      <c r="B3435" s="75" t="s">
        <v>7838</v>
      </c>
    </row>
    <row r="3436" spans="1:2" ht="15">
      <c r="A3436" s="76" t="s">
        <v>4330</v>
      </c>
      <c r="B3436" s="75" t="s">
        <v>7838</v>
      </c>
    </row>
    <row r="3437" spans="1:2" ht="15">
      <c r="A3437" s="76" t="s">
        <v>4331</v>
      </c>
      <c r="B3437" s="75" t="s">
        <v>7838</v>
      </c>
    </row>
    <row r="3438" spans="1:2" ht="15">
      <c r="A3438" s="76" t="s">
        <v>4332</v>
      </c>
      <c r="B3438" s="75" t="s">
        <v>7838</v>
      </c>
    </row>
    <row r="3439" spans="1:2" ht="15">
      <c r="A3439" s="76" t="s">
        <v>4333</v>
      </c>
      <c r="B3439" s="75" t="s">
        <v>7838</v>
      </c>
    </row>
    <row r="3440" spans="1:2" ht="15">
      <c r="A3440" s="76" t="s">
        <v>4334</v>
      </c>
      <c r="B3440" s="75" t="s">
        <v>7838</v>
      </c>
    </row>
    <row r="3441" spans="1:2" ht="15">
      <c r="A3441" s="76" t="s">
        <v>4335</v>
      </c>
      <c r="B3441" s="75" t="s">
        <v>7838</v>
      </c>
    </row>
    <row r="3442" spans="1:2" ht="15">
      <c r="A3442" s="76" t="s">
        <v>4336</v>
      </c>
      <c r="B3442" s="75" t="s">
        <v>7838</v>
      </c>
    </row>
    <row r="3443" spans="1:2" ht="15">
      <c r="A3443" s="76" t="s">
        <v>958</v>
      </c>
      <c r="B3443" s="75" t="s">
        <v>7838</v>
      </c>
    </row>
    <row r="3444" spans="1:2" ht="15">
      <c r="A3444" s="76" t="s">
        <v>4337</v>
      </c>
      <c r="B3444" s="75" t="s">
        <v>7838</v>
      </c>
    </row>
    <row r="3445" spans="1:2" ht="15">
      <c r="A3445" s="76" t="s">
        <v>4338</v>
      </c>
      <c r="B3445" s="75" t="s">
        <v>7838</v>
      </c>
    </row>
    <row r="3446" spans="1:2" ht="15">
      <c r="A3446" s="76" t="s">
        <v>4339</v>
      </c>
      <c r="B3446" s="75" t="s">
        <v>7838</v>
      </c>
    </row>
    <row r="3447" spans="1:2" ht="15">
      <c r="A3447" s="76" t="s">
        <v>4340</v>
      </c>
      <c r="B3447" s="75" t="s">
        <v>7838</v>
      </c>
    </row>
    <row r="3448" spans="1:2" ht="15">
      <c r="A3448" s="76" t="s">
        <v>4341</v>
      </c>
      <c r="B3448" s="75" t="s">
        <v>7838</v>
      </c>
    </row>
    <row r="3449" spans="1:2" ht="15">
      <c r="A3449" s="76" t="s">
        <v>4342</v>
      </c>
      <c r="B3449" s="75" t="s">
        <v>7838</v>
      </c>
    </row>
    <row r="3450" spans="1:2" ht="15">
      <c r="A3450" s="76" t="s">
        <v>4343</v>
      </c>
      <c r="B3450" s="75" t="s">
        <v>7838</v>
      </c>
    </row>
    <row r="3451" spans="1:2" ht="15">
      <c r="A3451" s="76" t="s">
        <v>4344</v>
      </c>
      <c r="B3451" s="75" t="s">
        <v>7838</v>
      </c>
    </row>
    <row r="3452" spans="1:2" ht="15">
      <c r="A3452" s="76" t="s">
        <v>1277</v>
      </c>
      <c r="B3452" s="75" t="s">
        <v>7838</v>
      </c>
    </row>
    <row r="3453" spans="1:2" ht="15">
      <c r="A3453" s="76" t="s">
        <v>4345</v>
      </c>
      <c r="B3453" s="75" t="s">
        <v>7838</v>
      </c>
    </row>
    <row r="3454" spans="1:2" ht="15">
      <c r="A3454" s="76" t="s">
        <v>4346</v>
      </c>
      <c r="B3454" s="75" t="s">
        <v>7838</v>
      </c>
    </row>
    <row r="3455" spans="1:2" ht="15">
      <c r="A3455" s="76" t="s">
        <v>4347</v>
      </c>
      <c r="B3455" s="75" t="s">
        <v>7838</v>
      </c>
    </row>
    <row r="3456" spans="1:2" ht="15">
      <c r="A3456" s="76" t="s">
        <v>4348</v>
      </c>
      <c r="B3456" s="75" t="s">
        <v>7838</v>
      </c>
    </row>
    <row r="3457" spans="1:2" ht="15">
      <c r="A3457" s="76" t="s">
        <v>4349</v>
      </c>
      <c r="B3457" s="75" t="s">
        <v>7838</v>
      </c>
    </row>
    <row r="3458" spans="1:2" ht="15">
      <c r="A3458" s="76" t="s">
        <v>4350</v>
      </c>
      <c r="B3458" s="75" t="s">
        <v>7838</v>
      </c>
    </row>
    <row r="3459" spans="1:2" ht="15">
      <c r="A3459" s="76" t="s">
        <v>4351</v>
      </c>
      <c r="B3459" s="75" t="s">
        <v>7838</v>
      </c>
    </row>
    <row r="3460" spans="1:2" ht="15">
      <c r="A3460" s="76" t="s">
        <v>4352</v>
      </c>
      <c r="B3460" s="75" t="s">
        <v>7838</v>
      </c>
    </row>
    <row r="3461" spans="1:2" ht="15">
      <c r="A3461" s="76" t="s">
        <v>4353</v>
      </c>
      <c r="B3461" s="75" t="s">
        <v>7838</v>
      </c>
    </row>
    <row r="3462" spans="1:2" ht="15">
      <c r="A3462" s="76" t="s">
        <v>4354</v>
      </c>
      <c r="B3462" s="75" t="s">
        <v>7838</v>
      </c>
    </row>
    <row r="3463" spans="1:2" ht="15">
      <c r="A3463" s="76" t="s">
        <v>4355</v>
      </c>
      <c r="B3463" s="75" t="s">
        <v>7838</v>
      </c>
    </row>
    <row r="3464" spans="1:2" ht="15">
      <c r="A3464" s="76" t="s">
        <v>4356</v>
      </c>
      <c r="B3464" s="75" t="s">
        <v>7838</v>
      </c>
    </row>
    <row r="3465" spans="1:2" ht="15">
      <c r="A3465" s="76" t="s">
        <v>4357</v>
      </c>
      <c r="B3465" s="75" t="s">
        <v>7838</v>
      </c>
    </row>
    <row r="3466" spans="1:2" ht="15">
      <c r="A3466" s="76" t="s">
        <v>4358</v>
      </c>
      <c r="B3466" s="75" t="s">
        <v>7838</v>
      </c>
    </row>
    <row r="3467" spans="1:2" ht="15">
      <c r="A3467" s="76" t="s">
        <v>4359</v>
      </c>
      <c r="B3467" s="75" t="s">
        <v>7838</v>
      </c>
    </row>
    <row r="3468" spans="1:2" ht="15">
      <c r="A3468" s="76" t="s">
        <v>4360</v>
      </c>
      <c r="B3468" s="75" t="s">
        <v>7838</v>
      </c>
    </row>
    <row r="3469" spans="1:2" ht="15">
      <c r="A3469" s="76" t="s">
        <v>1443</v>
      </c>
      <c r="B3469" s="75" t="s">
        <v>7838</v>
      </c>
    </row>
    <row r="3470" spans="1:2" ht="15">
      <c r="A3470" s="76" t="s">
        <v>4361</v>
      </c>
      <c r="B3470" s="75" t="s">
        <v>7838</v>
      </c>
    </row>
    <row r="3471" spans="1:2" ht="15">
      <c r="A3471" s="76" t="s">
        <v>4362</v>
      </c>
      <c r="B3471" s="75" t="s">
        <v>7838</v>
      </c>
    </row>
    <row r="3472" spans="1:2" ht="15">
      <c r="A3472" s="76" t="s">
        <v>4363</v>
      </c>
      <c r="B3472" s="75" t="s">
        <v>7838</v>
      </c>
    </row>
    <row r="3473" spans="1:2" ht="15">
      <c r="A3473" s="76" t="s">
        <v>4364</v>
      </c>
      <c r="B3473" s="75" t="s">
        <v>7838</v>
      </c>
    </row>
    <row r="3474" spans="1:2" ht="15">
      <c r="A3474" s="76" t="s">
        <v>4365</v>
      </c>
      <c r="B3474" s="75" t="s">
        <v>7838</v>
      </c>
    </row>
    <row r="3475" spans="1:2" ht="15">
      <c r="A3475" s="76" t="s">
        <v>4366</v>
      </c>
      <c r="B3475" s="75" t="s">
        <v>7838</v>
      </c>
    </row>
    <row r="3476" spans="1:2" ht="15">
      <c r="A3476" s="76" t="s">
        <v>4367</v>
      </c>
      <c r="B3476" s="75" t="s">
        <v>7838</v>
      </c>
    </row>
    <row r="3477" spans="1:2" ht="15">
      <c r="A3477" s="76" t="s">
        <v>4368</v>
      </c>
      <c r="B3477" s="75" t="s">
        <v>7838</v>
      </c>
    </row>
    <row r="3478" spans="1:2" ht="15">
      <c r="A3478" s="76" t="s">
        <v>4369</v>
      </c>
      <c r="B3478" s="75" t="s">
        <v>7838</v>
      </c>
    </row>
    <row r="3479" spans="1:2" ht="15">
      <c r="A3479" s="76" t="s">
        <v>4370</v>
      </c>
      <c r="B3479" s="75" t="s">
        <v>7838</v>
      </c>
    </row>
    <row r="3480" spans="1:2" ht="15">
      <c r="A3480" s="76" t="s">
        <v>1481</v>
      </c>
      <c r="B3480" s="75" t="s">
        <v>7838</v>
      </c>
    </row>
    <row r="3481" spans="1:2" ht="15">
      <c r="A3481" s="76" t="s">
        <v>993</v>
      </c>
      <c r="B3481" s="75" t="s">
        <v>7838</v>
      </c>
    </row>
    <row r="3482" spans="1:2" ht="15">
      <c r="A3482" s="76" t="s">
        <v>4371</v>
      </c>
      <c r="B3482" s="75" t="s">
        <v>7838</v>
      </c>
    </row>
    <row r="3483" spans="1:2" ht="15">
      <c r="A3483" s="76" t="s">
        <v>4372</v>
      </c>
      <c r="B3483" s="75" t="s">
        <v>7838</v>
      </c>
    </row>
    <row r="3484" spans="1:2" ht="15">
      <c r="A3484" s="76" t="s">
        <v>4373</v>
      </c>
      <c r="B3484" s="75" t="s">
        <v>7838</v>
      </c>
    </row>
    <row r="3485" spans="1:2" ht="15">
      <c r="A3485" s="76" t="s">
        <v>4374</v>
      </c>
      <c r="B3485" s="75" t="s">
        <v>7838</v>
      </c>
    </row>
    <row r="3486" spans="1:2" ht="15">
      <c r="A3486" s="76" t="s">
        <v>4375</v>
      </c>
      <c r="B3486" s="75" t="s">
        <v>7838</v>
      </c>
    </row>
    <row r="3487" spans="1:2" ht="15">
      <c r="A3487" s="76" t="s">
        <v>4376</v>
      </c>
      <c r="B3487" s="75" t="s">
        <v>7838</v>
      </c>
    </row>
    <row r="3488" spans="1:2" ht="15">
      <c r="A3488" s="76" t="s">
        <v>4377</v>
      </c>
      <c r="B3488" s="75" t="s">
        <v>7838</v>
      </c>
    </row>
    <row r="3489" spans="1:2" ht="15">
      <c r="A3489" s="76" t="s">
        <v>4378</v>
      </c>
      <c r="B3489" s="75" t="s">
        <v>7838</v>
      </c>
    </row>
    <row r="3490" spans="1:2" ht="15">
      <c r="A3490" s="76" t="s">
        <v>4379</v>
      </c>
      <c r="B3490" s="75" t="s">
        <v>7838</v>
      </c>
    </row>
    <row r="3491" spans="1:2" ht="15">
      <c r="A3491" s="76" t="s">
        <v>4380</v>
      </c>
      <c r="B3491" s="75" t="s">
        <v>7838</v>
      </c>
    </row>
    <row r="3492" spans="1:2" ht="15">
      <c r="A3492" s="76" t="s">
        <v>4381</v>
      </c>
      <c r="B3492" s="75" t="s">
        <v>7838</v>
      </c>
    </row>
    <row r="3493" spans="1:2" ht="15">
      <c r="A3493" s="76" t="s">
        <v>4382</v>
      </c>
      <c r="B3493" s="75" t="s">
        <v>7838</v>
      </c>
    </row>
    <row r="3494" spans="1:2" ht="15">
      <c r="A3494" s="76" t="s">
        <v>4383</v>
      </c>
      <c r="B3494" s="75" t="s">
        <v>7838</v>
      </c>
    </row>
    <row r="3495" spans="1:2" ht="15">
      <c r="A3495" s="76" t="s">
        <v>4384</v>
      </c>
      <c r="B3495" s="75" t="s">
        <v>7838</v>
      </c>
    </row>
    <row r="3496" spans="1:2" ht="15">
      <c r="A3496" s="76" t="s">
        <v>4385</v>
      </c>
      <c r="B3496" s="75" t="s">
        <v>7838</v>
      </c>
    </row>
    <row r="3497" spans="1:2" ht="15">
      <c r="A3497" s="76" t="s">
        <v>4386</v>
      </c>
      <c r="B3497" s="75" t="s">
        <v>7838</v>
      </c>
    </row>
    <row r="3498" spans="1:2" ht="15">
      <c r="A3498" s="76" t="s">
        <v>4387</v>
      </c>
      <c r="B3498" s="75" t="s">
        <v>7838</v>
      </c>
    </row>
    <row r="3499" spans="1:2" ht="15">
      <c r="A3499" s="76" t="s">
        <v>4388</v>
      </c>
      <c r="B3499" s="75" t="s">
        <v>7838</v>
      </c>
    </row>
    <row r="3500" spans="1:2" ht="15">
      <c r="A3500" s="76" t="s">
        <v>4389</v>
      </c>
      <c r="B3500" s="75" t="s">
        <v>7838</v>
      </c>
    </row>
    <row r="3501" spans="1:2" ht="15">
      <c r="A3501" s="76" t="s">
        <v>4390</v>
      </c>
      <c r="B3501" s="75" t="s">
        <v>7838</v>
      </c>
    </row>
    <row r="3502" spans="1:2" ht="15">
      <c r="A3502" s="76" t="s">
        <v>4391</v>
      </c>
      <c r="B3502" s="75" t="s">
        <v>7838</v>
      </c>
    </row>
    <row r="3503" spans="1:2" ht="15">
      <c r="A3503" s="76" t="s">
        <v>4392</v>
      </c>
      <c r="B3503" s="75" t="s">
        <v>7838</v>
      </c>
    </row>
    <row r="3504" spans="1:2" ht="15">
      <c r="A3504" s="76" t="s">
        <v>4393</v>
      </c>
      <c r="B3504" s="75" t="s">
        <v>7838</v>
      </c>
    </row>
    <row r="3505" spans="1:2" ht="15">
      <c r="A3505" s="76" t="s">
        <v>4394</v>
      </c>
      <c r="B3505" s="75" t="s">
        <v>7838</v>
      </c>
    </row>
    <row r="3506" spans="1:2" ht="15">
      <c r="A3506" s="76" t="s">
        <v>4395</v>
      </c>
      <c r="B3506" s="75" t="s">
        <v>7838</v>
      </c>
    </row>
    <row r="3507" spans="1:2" ht="15">
      <c r="A3507" s="76" t="s">
        <v>4396</v>
      </c>
      <c r="B3507" s="75" t="s">
        <v>7838</v>
      </c>
    </row>
    <row r="3508" spans="1:2" ht="15">
      <c r="A3508" s="76" t="s">
        <v>1340</v>
      </c>
      <c r="B3508" s="75" t="s">
        <v>7838</v>
      </c>
    </row>
    <row r="3509" spans="1:2" ht="15">
      <c r="A3509" s="76" t="s">
        <v>4397</v>
      </c>
      <c r="B3509" s="75" t="s">
        <v>7838</v>
      </c>
    </row>
    <row r="3510" spans="1:2" ht="15">
      <c r="A3510" s="76" t="s">
        <v>4398</v>
      </c>
      <c r="B3510" s="75" t="s">
        <v>7838</v>
      </c>
    </row>
    <row r="3511" spans="1:2" ht="15">
      <c r="A3511" s="76" t="s">
        <v>4399</v>
      </c>
      <c r="B3511" s="75" t="s">
        <v>7838</v>
      </c>
    </row>
    <row r="3512" spans="1:2" ht="15">
      <c r="A3512" s="76" t="s">
        <v>4400</v>
      </c>
      <c r="B3512" s="75" t="s">
        <v>7838</v>
      </c>
    </row>
    <row r="3513" spans="1:2" ht="15">
      <c r="A3513" s="76" t="s">
        <v>4401</v>
      </c>
      <c r="B3513" s="75" t="s">
        <v>7838</v>
      </c>
    </row>
    <row r="3514" spans="1:2" ht="15">
      <c r="A3514" s="76" t="s">
        <v>4402</v>
      </c>
      <c r="B3514" s="75" t="s">
        <v>7838</v>
      </c>
    </row>
    <row r="3515" spans="1:2" ht="15">
      <c r="A3515" s="76" t="s">
        <v>4403</v>
      </c>
      <c r="B3515" s="75" t="s">
        <v>7838</v>
      </c>
    </row>
    <row r="3516" spans="1:2" ht="15">
      <c r="A3516" s="76" t="s">
        <v>4404</v>
      </c>
      <c r="B3516" s="75" t="s">
        <v>7838</v>
      </c>
    </row>
    <row r="3517" spans="1:2" ht="15">
      <c r="A3517" s="76" t="s">
        <v>4405</v>
      </c>
      <c r="B3517" s="75" t="s">
        <v>7838</v>
      </c>
    </row>
    <row r="3518" spans="1:2" ht="15">
      <c r="A3518" s="76" t="s">
        <v>4406</v>
      </c>
      <c r="B3518" s="75" t="s">
        <v>7838</v>
      </c>
    </row>
    <row r="3519" spans="1:2" ht="15">
      <c r="A3519" s="76" t="s">
        <v>4407</v>
      </c>
      <c r="B3519" s="75" t="s">
        <v>7838</v>
      </c>
    </row>
    <row r="3520" spans="1:2" ht="15">
      <c r="A3520" s="76" t="s">
        <v>4408</v>
      </c>
      <c r="B3520" s="75" t="s">
        <v>7838</v>
      </c>
    </row>
    <row r="3521" spans="1:2" ht="15">
      <c r="A3521" s="76" t="s">
        <v>4409</v>
      </c>
      <c r="B3521" s="75" t="s">
        <v>7838</v>
      </c>
    </row>
    <row r="3522" spans="1:2" ht="15">
      <c r="A3522" s="76" t="s">
        <v>4410</v>
      </c>
      <c r="B3522" s="75" t="s">
        <v>7838</v>
      </c>
    </row>
    <row r="3523" spans="1:2" ht="15">
      <c r="A3523" s="76" t="s">
        <v>4411</v>
      </c>
      <c r="B3523" s="75" t="s">
        <v>7838</v>
      </c>
    </row>
    <row r="3524" spans="1:2" ht="15">
      <c r="A3524" s="76" t="s">
        <v>4412</v>
      </c>
      <c r="B3524" s="75" t="s">
        <v>7838</v>
      </c>
    </row>
    <row r="3525" spans="1:2" ht="15">
      <c r="A3525" s="76" t="s">
        <v>4413</v>
      </c>
      <c r="B3525" s="75" t="s">
        <v>7838</v>
      </c>
    </row>
    <row r="3526" spans="1:2" ht="15">
      <c r="A3526" s="76" t="s">
        <v>4414</v>
      </c>
      <c r="B3526" s="75" t="s">
        <v>7838</v>
      </c>
    </row>
    <row r="3527" spans="1:2" ht="15">
      <c r="A3527" s="76" t="s">
        <v>4415</v>
      </c>
      <c r="B3527" s="75" t="s">
        <v>7838</v>
      </c>
    </row>
    <row r="3528" spans="1:2" ht="15">
      <c r="A3528" s="76" t="s">
        <v>4416</v>
      </c>
      <c r="B3528" s="75" t="s">
        <v>7838</v>
      </c>
    </row>
    <row r="3529" spans="1:2" ht="15">
      <c r="A3529" s="76" t="s">
        <v>4417</v>
      </c>
      <c r="B3529" s="75" t="s">
        <v>7838</v>
      </c>
    </row>
    <row r="3530" spans="1:2" ht="15">
      <c r="A3530" s="76" t="s">
        <v>1126</v>
      </c>
      <c r="B3530" s="75" t="s">
        <v>7838</v>
      </c>
    </row>
    <row r="3531" spans="1:2" ht="15">
      <c r="A3531" s="76" t="s">
        <v>4418</v>
      </c>
      <c r="B3531" s="75" t="s">
        <v>7838</v>
      </c>
    </row>
    <row r="3532" spans="1:2" ht="15">
      <c r="A3532" s="76" t="s">
        <v>4419</v>
      </c>
      <c r="B3532" s="75" t="s">
        <v>7838</v>
      </c>
    </row>
    <row r="3533" spans="1:2" ht="15">
      <c r="A3533" s="76" t="s">
        <v>4420</v>
      </c>
      <c r="B3533" s="75" t="s">
        <v>7838</v>
      </c>
    </row>
    <row r="3534" spans="1:2" ht="15">
      <c r="A3534" s="76" t="s">
        <v>4421</v>
      </c>
      <c r="B3534" s="75" t="s">
        <v>7838</v>
      </c>
    </row>
    <row r="3535" spans="1:2" ht="15">
      <c r="A3535" s="76" t="s">
        <v>4422</v>
      </c>
      <c r="B3535" s="75" t="s">
        <v>7838</v>
      </c>
    </row>
    <row r="3536" spans="1:2" ht="15">
      <c r="A3536" s="76" t="s">
        <v>4423</v>
      </c>
      <c r="B3536" s="75" t="s">
        <v>7838</v>
      </c>
    </row>
    <row r="3537" spans="1:2" ht="15">
      <c r="A3537" s="76" t="s">
        <v>4424</v>
      </c>
      <c r="B3537" s="75" t="s">
        <v>7838</v>
      </c>
    </row>
    <row r="3538" spans="1:2" ht="15">
      <c r="A3538" s="76" t="s">
        <v>4425</v>
      </c>
      <c r="B3538" s="75" t="s">
        <v>7838</v>
      </c>
    </row>
    <row r="3539" spans="1:2" ht="15">
      <c r="A3539" s="76" t="s">
        <v>4426</v>
      </c>
      <c r="B3539" s="75" t="s">
        <v>7838</v>
      </c>
    </row>
    <row r="3540" spans="1:2" ht="15">
      <c r="A3540" s="76" t="s">
        <v>4427</v>
      </c>
      <c r="B3540" s="75" t="s">
        <v>7838</v>
      </c>
    </row>
    <row r="3541" spans="1:2" ht="15">
      <c r="A3541" s="76" t="s">
        <v>4428</v>
      </c>
      <c r="B3541" s="75" t="s">
        <v>7838</v>
      </c>
    </row>
    <row r="3542" spans="1:2" ht="15">
      <c r="A3542" s="76" t="s">
        <v>4429</v>
      </c>
      <c r="B3542" s="75" t="s">
        <v>7838</v>
      </c>
    </row>
    <row r="3543" spans="1:2" ht="15">
      <c r="A3543" s="76" t="s">
        <v>4430</v>
      </c>
      <c r="B3543" s="75" t="s">
        <v>7838</v>
      </c>
    </row>
    <row r="3544" spans="1:2" ht="15">
      <c r="A3544" s="76" t="s">
        <v>4431</v>
      </c>
      <c r="B3544" s="75" t="s">
        <v>7838</v>
      </c>
    </row>
    <row r="3545" spans="1:2" ht="15">
      <c r="A3545" s="76" t="s">
        <v>4432</v>
      </c>
      <c r="B3545" s="75" t="s">
        <v>7838</v>
      </c>
    </row>
    <row r="3546" spans="1:2" ht="15">
      <c r="A3546" s="76" t="s">
        <v>4433</v>
      </c>
      <c r="B3546" s="75" t="s">
        <v>7838</v>
      </c>
    </row>
    <row r="3547" spans="1:2" ht="15">
      <c r="A3547" s="76" t="s">
        <v>4434</v>
      </c>
      <c r="B3547" s="75" t="s">
        <v>7838</v>
      </c>
    </row>
    <row r="3548" spans="1:2" ht="15">
      <c r="A3548" s="76" t="s">
        <v>4435</v>
      </c>
      <c r="B3548" s="75" t="s">
        <v>7838</v>
      </c>
    </row>
    <row r="3549" spans="1:2" ht="15">
      <c r="A3549" s="76" t="s">
        <v>4436</v>
      </c>
      <c r="B3549" s="75" t="s">
        <v>7838</v>
      </c>
    </row>
    <row r="3550" spans="1:2" ht="15">
      <c r="A3550" s="76" t="s">
        <v>493</v>
      </c>
      <c r="B3550" s="75" t="s">
        <v>7838</v>
      </c>
    </row>
    <row r="3551" spans="1:2" ht="15">
      <c r="A3551" s="76" t="s">
        <v>4437</v>
      </c>
      <c r="B3551" s="75" t="s">
        <v>7838</v>
      </c>
    </row>
    <row r="3552" spans="1:2" ht="15">
      <c r="A3552" s="76" t="s">
        <v>769</v>
      </c>
      <c r="B3552" s="75" t="s">
        <v>7838</v>
      </c>
    </row>
    <row r="3553" spans="1:2" ht="15">
      <c r="A3553" s="76" t="s">
        <v>4438</v>
      </c>
      <c r="B3553" s="75" t="s">
        <v>7838</v>
      </c>
    </row>
    <row r="3554" spans="1:2" ht="15">
      <c r="A3554" s="76" t="s">
        <v>4439</v>
      </c>
      <c r="B3554" s="75" t="s">
        <v>7838</v>
      </c>
    </row>
    <row r="3555" spans="1:2" ht="15">
      <c r="A3555" s="76" t="s">
        <v>4440</v>
      </c>
      <c r="B3555" s="75" t="s">
        <v>7838</v>
      </c>
    </row>
    <row r="3556" spans="1:2" ht="15">
      <c r="A3556" s="76" t="s">
        <v>4441</v>
      </c>
      <c r="B3556" s="75" t="s">
        <v>7838</v>
      </c>
    </row>
    <row r="3557" spans="1:2" ht="15">
      <c r="A3557" s="76" t="s">
        <v>4442</v>
      </c>
      <c r="B3557" s="75" t="s">
        <v>7838</v>
      </c>
    </row>
    <row r="3558" spans="1:2" ht="15">
      <c r="A3558" s="76" t="s">
        <v>4443</v>
      </c>
      <c r="B3558" s="75" t="s">
        <v>7838</v>
      </c>
    </row>
    <row r="3559" spans="1:2" ht="15">
      <c r="A3559" s="76" t="s">
        <v>4444</v>
      </c>
      <c r="B3559" s="75" t="s">
        <v>7838</v>
      </c>
    </row>
    <row r="3560" spans="1:2" ht="15">
      <c r="A3560" s="76" t="s">
        <v>4445</v>
      </c>
      <c r="B3560" s="75" t="s">
        <v>7838</v>
      </c>
    </row>
    <row r="3561" spans="1:2" ht="15">
      <c r="A3561" s="76" t="s">
        <v>4446</v>
      </c>
      <c r="B3561" s="75" t="s">
        <v>7838</v>
      </c>
    </row>
    <row r="3562" spans="1:2" ht="15">
      <c r="A3562" s="76" t="s">
        <v>4447</v>
      </c>
      <c r="B3562" s="75" t="s">
        <v>7838</v>
      </c>
    </row>
    <row r="3563" spans="1:2" ht="15">
      <c r="A3563" s="76" t="s">
        <v>4448</v>
      </c>
      <c r="B3563" s="75" t="s">
        <v>7838</v>
      </c>
    </row>
    <row r="3564" spans="1:2" ht="15">
      <c r="A3564" s="76" t="s">
        <v>4449</v>
      </c>
      <c r="B3564" s="75" t="s">
        <v>7838</v>
      </c>
    </row>
    <row r="3565" spans="1:2" ht="15">
      <c r="A3565" s="76" t="s">
        <v>4450</v>
      </c>
      <c r="B3565" s="75" t="s">
        <v>7838</v>
      </c>
    </row>
    <row r="3566" spans="1:2" ht="15">
      <c r="A3566" s="76" t="s">
        <v>4451</v>
      </c>
      <c r="B3566" s="75" t="s">
        <v>7838</v>
      </c>
    </row>
    <row r="3567" spans="1:2" ht="15">
      <c r="A3567" s="76" t="s">
        <v>4452</v>
      </c>
      <c r="B3567" s="75" t="s">
        <v>7838</v>
      </c>
    </row>
    <row r="3568" spans="1:2" ht="15">
      <c r="A3568" s="76" t="s">
        <v>4453</v>
      </c>
      <c r="B3568" s="75" t="s">
        <v>7838</v>
      </c>
    </row>
    <row r="3569" spans="1:2" ht="15">
      <c r="A3569" s="76" t="s">
        <v>4454</v>
      </c>
      <c r="B3569" s="75" t="s">
        <v>7838</v>
      </c>
    </row>
    <row r="3570" spans="1:2" ht="15">
      <c r="A3570" s="76" t="s">
        <v>4455</v>
      </c>
      <c r="B3570" s="75" t="s">
        <v>7838</v>
      </c>
    </row>
    <row r="3571" spans="1:2" ht="15">
      <c r="A3571" s="76" t="s">
        <v>4456</v>
      </c>
      <c r="B3571" s="75" t="s">
        <v>7838</v>
      </c>
    </row>
    <row r="3572" spans="1:2" ht="15">
      <c r="A3572" s="76" t="s">
        <v>4457</v>
      </c>
      <c r="B3572" s="75" t="s">
        <v>7838</v>
      </c>
    </row>
    <row r="3573" spans="1:2" ht="15">
      <c r="A3573" s="76" t="s">
        <v>4458</v>
      </c>
      <c r="B3573" s="75" t="s">
        <v>7838</v>
      </c>
    </row>
    <row r="3574" spans="1:2" ht="15">
      <c r="A3574" s="76" t="s">
        <v>4459</v>
      </c>
      <c r="B3574" s="75" t="s">
        <v>7838</v>
      </c>
    </row>
    <row r="3575" spans="1:2" ht="15">
      <c r="A3575" s="76" t="s">
        <v>4460</v>
      </c>
      <c r="B3575" s="75" t="s">
        <v>7838</v>
      </c>
    </row>
    <row r="3576" spans="1:2" ht="15">
      <c r="A3576" s="76" t="s">
        <v>4461</v>
      </c>
      <c r="B3576" s="75" t="s">
        <v>7838</v>
      </c>
    </row>
    <row r="3577" spans="1:2" ht="15">
      <c r="A3577" s="76" t="s">
        <v>4462</v>
      </c>
      <c r="B3577" s="75" t="s">
        <v>7838</v>
      </c>
    </row>
    <row r="3578" spans="1:2" ht="15">
      <c r="A3578" s="76" t="s">
        <v>4463</v>
      </c>
      <c r="B3578" s="75" t="s">
        <v>7838</v>
      </c>
    </row>
    <row r="3579" spans="1:2" ht="15">
      <c r="A3579" s="76" t="s">
        <v>4464</v>
      </c>
      <c r="B3579" s="75" t="s">
        <v>7838</v>
      </c>
    </row>
    <row r="3580" spans="1:2" ht="15">
      <c r="A3580" s="76" t="s">
        <v>4465</v>
      </c>
      <c r="B3580" s="75" t="s">
        <v>7838</v>
      </c>
    </row>
    <row r="3581" spans="1:2" ht="15">
      <c r="A3581" s="76" t="s">
        <v>4466</v>
      </c>
      <c r="B3581" s="75" t="s">
        <v>7838</v>
      </c>
    </row>
    <row r="3582" spans="1:2" ht="15">
      <c r="A3582" s="76" t="s">
        <v>4467</v>
      </c>
      <c r="B3582" s="75" t="s">
        <v>7838</v>
      </c>
    </row>
    <row r="3583" spans="1:2" ht="15">
      <c r="A3583" s="76" t="s">
        <v>4468</v>
      </c>
      <c r="B3583" s="75" t="s">
        <v>7838</v>
      </c>
    </row>
    <row r="3584" spans="1:2" ht="15">
      <c r="A3584" s="76" t="s">
        <v>4469</v>
      </c>
      <c r="B3584" s="75" t="s">
        <v>7838</v>
      </c>
    </row>
    <row r="3585" spans="1:2" ht="15">
      <c r="A3585" s="76" t="s">
        <v>4470</v>
      </c>
      <c r="B3585" s="75" t="s">
        <v>7838</v>
      </c>
    </row>
    <row r="3586" spans="1:2" ht="15">
      <c r="A3586" s="76" t="s">
        <v>4471</v>
      </c>
      <c r="B3586" s="75" t="s">
        <v>7838</v>
      </c>
    </row>
    <row r="3587" spans="1:2" ht="15">
      <c r="A3587" s="76" t="s">
        <v>4472</v>
      </c>
      <c r="B3587" s="75" t="s">
        <v>7838</v>
      </c>
    </row>
    <row r="3588" spans="1:2" ht="15">
      <c r="A3588" s="76" t="s">
        <v>4473</v>
      </c>
      <c r="B3588" s="75" t="s">
        <v>7838</v>
      </c>
    </row>
    <row r="3589" spans="1:2" ht="15">
      <c r="A3589" s="76" t="s">
        <v>4474</v>
      </c>
      <c r="B3589" s="75" t="s">
        <v>7838</v>
      </c>
    </row>
    <row r="3590" spans="1:2" ht="15">
      <c r="A3590" s="76" t="s">
        <v>4475</v>
      </c>
      <c r="B3590" s="75" t="s">
        <v>7838</v>
      </c>
    </row>
    <row r="3591" spans="1:2" ht="15">
      <c r="A3591" s="76" t="s">
        <v>4476</v>
      </c>
      <c r="B3591" s="75" t="s">
        <v>7838</v>
      </c>
    </row>
    <row r="3592" spans="1:2" ht="15">
      <c r="A3592" s="76" t="s">
        <v>4477</v>
      </c>
      <c r="B3592" s="75" t="s">
        <v>7838</v>
      </c>
    </row>
    <row r="3593" spans="1:2" ht="15">
      <c r="A3593" s="76" t="s">
        <v>4478</v>
      </c>
      <c r="B3593" s="75" t="s">
        <v>7838</v>
      </c>
    </row>
    <row r="3594" spans="1:2" ht="15">
      <c r="A3594" s="76" t="s">
        <v>4479</v>
      </c>
      <c r="B3594" s="75" t="s">
        <v>7838</v>
      </c>
    </row>
    <row r="3595" spans="1:2" ht="15">
      <c r="A3595" s="76" t="s">
        <v>4480</v>
      </c>
      <c r="B3595" s="75" t="s">
        <v>7838</v>
      </c>
    </row>
    <row r="3596" spans="1:2" ht="15">
      <c r="A3596" s="76" t="s">
        <v>4481</v>
      </c>
      <c r="B3596" s="75" t="s">
        <v>7838</v>
      </c>
    </row>
    <row r="3597" spans="1:2" ht="15">
      <c r="A3597" s="76" t="s">
        <v>4482</v>
      </c>
      <c r="B3597" s="75" t="s">
        <v>7838</v>
      </c>
    </row>
    <row r="3598" spans="1:2" ht="15">
      <c r="A3598" s="76" t="s">
        <v>4483</v>
      </c>
      <c r="B3598" s="75" t="s">
        <v>7838</v>
      </c>
    </row>
    <row r="3599" spans="1:2" ht="15">
      <c r="A3599" s="76" t="s">
        <v>1240</v>
      </c>
      <c r="B3599" s="75" t="s">
        <v>7838</v>
      </c>
    </row>
    <row r="3600" spans="1:2" ht="15">
      <c r="A3600" s="76" t="s">
        <v>422</v>
      </c>
      <c r="B3600" s="75" t="s">
        <v>7838</v>
      </c>
    </row>
    <row r="3601" spans="1:2" ht="15">
      <c r="A3601" s="76" t="s">
        <v>4484</v>
      </c>
      <c r="B3601" s="75" t="s">
        <v>7838</v>
      </c>
    </row>
    <row r="3602" spans="1:2" ht="15">
      <c r="A3602" s="76" t="s">
        <v>596</v>
      </c>
      <c r="B3602" s="75" t="s">
        <v>7838</v>
      </c>
    </row>
    <row r="3603" spans="1:2" ht="15">
      <c r="A3603" s="76" t="s">
        <v>744</v>
      </c>
      <c r="B3603" s="75" t="s">
        <v>7838</v>
      </c>
    </row>
    <row r="3604" spans="1:2" ht="15">
      <c r="A3604" s="76" t="s">
        <v>813</v>
      </c>
      <c r="B3604" s="75" t="s">
        <v>7838</v>
      </c>
    </row>
    <row r="3605" spans="1:2" ht="15">
      <c r="A3605" s="76" t="s">
        <v>4485</v>
      </c>
      <c r="B3605" s="75" t="s">
        <v>7838</v>
      </c>
    </row>
    <row r="3606" spans="1:2" ht="15">
      <c r="A3606" s="76" t="s">
        <v>4486</v>
      </c>
      <c r="B3606" s="75" t="s">
        <v>7838</v>
      </c>
    </row>
    <row r="3607" spans="1:2" ht="15">
      <c r="A3607" s="76" t="s">
        <v>4487</v>
      </c>
      <c r="B3607" s="75" t="s">
        <v>7838</v>
      </c>
    </row>
    <row r="3608" spans="1:2" ht="15">
      <c r="A3608" s="76" t="s">
        <v>4488</v>
      </c>
      <c r="B3608" s="75" t="s">
        <v>7838</v>
      </c>
    </row>
    <row r="3609" spans="1:2" ht="15">
      <c r="A3609" s="76" t="s">
        <v>1394</v>
      </c>
      <c r="B3609" s="75" t="s">
        <v>7838</v>
      </c>
    </row>
    <row r="3610" spans="1:2" ht="15">
      <c r="A3610" s="76" t="s">
        <v>4489</v>
      </c>
      <c r="B3610" s="75" t="s">
        <v>7838</v>
      </c>
    </row>
    <row r="3611" spans="1:2" ht="15">
      <c r="A3611" s="76" t="s">
        <v>4490</v>
      </c>
      <c r="B3611" s="75" t="s">
        <v>7838</v>
      </c>
    </row>
    <row r="3612" spans="1:2" ht="15">
      <c r="A3612" s="76" t="s">
        <v>4491</v>
      </c>
      <c r="B3612" s="75" t="s">
        <v>7838</v>
      </c>
    </row>
    <row r="3613" spans="1:2" ht="15">
      <c r="A3613" s="76" t="s">
        <v>676</v>
      </c>
      <c r="B3613" s="75" t="s">
        <v>7838</v>
      </c>
    </row>
    <row r="3614" spans="1:2" ht="15">
      <c r="A3614" s="76" t="s">
        <v>1495</v>
      </c>
      <c r="B3614" s="75" t="s">
        <v>7838</v>
      </c>
    </row>
    <row r="3615" spans="1:2" ht="15">
      <c r="A3615" s="76" t="s">
        <v>4492</v>
      </c>
      <c r="B3615" s="75" t="s">
        <v>7838</v>
      </c>
    </row>
    <row r="3616" spans="1:2" ht="15">
      <c r="A3616" s="76" t="s">
        <v>4493</v>
      </c>
      <c r="B3616" s="75" t="s">
        <v>7838</v>
      </c>
    </row>
    <row r="3617" spans="1:2" ht="15">
      <c r="A3617" s="76" t="s">
        <v>748</v>
      </c>
      <c r="B3617" s="75" t="s">
        <v>7838</v>
      </c>
    </row>
    <row r="3618" spans="1:2" ht="15">
      <c r="A3618" s="76" t="s">
        <v>4494</v>
      </c>
      <c r="B3618" s="75" t="s">
        <v>7838</v>
      </c>
    </row>
    <row r="3619" spans="1:2" ht="15">
      <c r="A3619" s="76" t="s">
        <v>4495</v>
      </c>
      <c r="B3619" s="75" t="s">
        <v>7838</v>
      </c>
    </row>
    <row r="3620" spans="1:2" ht="15">
      <c r="A3620" s="76" t="s">
        <v>4496</v>
      </c>
      <c r="B3620" s="75" t="s">
        <v>7838</v>
      </c>
    </row>
    <row r="3621" spans="1:2" ht="15">
      <c r="A3621" s="76" t="s">
        <v>4497</v>
      </c>
      <c r="B3621" s="75" t="s">
        <v>7838</v>
      </c>
    </row>
    <row r="3622" spans="1:2" ht="15">
      <c r="A3622" s="76" t="s">
        <v>4498</v>
      </c>
      <c r="B3622" s="75" t="s">
        <v>7838</v>
      </c>
    </row>
    <row r="3623" spans="1:2" ht="15">
      <c r="A3623" s="76" t="s">
        <v>4499</v>
      </c>
      <c r="B3623" s="75" t="s">
        <v>7838</v>
      </c>
    </row>
    <row r="3624" spans="1:2" ht="15">
      <c r="A3624" s="76" t="s">
        <v>861</v>
      </c>
      <c r="B3624" s="75" t="s">
        <v>7838</v>
      </c>
    </row>
    <row r="3625" spans="1:2" ht="15">
      <c r="A3625" s="76" t="s">
        <v>4500</v>
      </c>
      <c r="B3625" s="75" t="s">
        <v>7838</v>
      </c>
    </row>
    <row r="3626" spans="1:2" ht="15">
      <c r="A3626" s="76" t="s">
        <v>4501</v>
      </c>
      <c r="B3626" s="75" t="s">
        <v>7838</v>
      </c>
    </row>
    <row r="3627" spans="1:2" ht="15">
      <c r="A3627" s="76" t="s">
        <v>4502</v>
      </c>
      <c r="B3627" s="75" t="s">
        <v>7838</v>
      </c>
    </row>
    <row r="3628" spans="1:2" ht="15">
      <c r="A3628" s="76" t="s">
        <v>805</v>
      </c>
      <c r="B3628" s="75" t="s">
        <v>7838</v>
      </c>
    </row>
    <row r="3629" spans="1:2" ht="15">
      <c r="A3629" s="76" t="s">
        <v>4503</v>
      </c>
      <c r="B3629" s="75" t="s">
        <v>7838</v>
      </c>
    </row>
    <row r="3630" spans="1:2" ht="15">
      <c r="A3630" s="76" t="s">
        <v>4504</v>
      </c>
      <c r="B3630" s="75" t="s">
        <v>7838</v>
      </c>
    </row>
    <row r="3631" spans="1:2" ht="15">
      <c r="A3631" s="76" t="s">
        <v>1289</v>
      </c>
      <c r="B3631" s="75" t="s">
        <v>7838</v>
      </c>
    </row>
    <row r="3632" spans="1:2" ht="15">
      <c r="A3632" s="76" t="s">
        <v>4505</v>
      </c>
      <c r="B3632" s="75" t="s">
        <v>7838</v>
      </c>
    </row>
    <row r="3633" spans="1:2" ht="15">
      <c r="A3633" s="76" t="s">
        <v>4506</v>
      </c>
      <c r="B3633" s="75" t="s">
        <v>7838</v>
      </c>
    </row>
    <row r="3634" spans="1:2" ht="15">
      <c r="A3634" s="76" t="s">
        <v>4507</v>
      </c>
      <c r="B3634" s="75" t="s">
        <v>7838</v>
      </c>
    </row>
    <row r="3635" spans="1:2" ht="15">
      <c r="A3635" s="76" t="s">
        <v>4508</v>
      </c>
      <c r="B3635" s="75" t="s">
        <v>7838</v>
      </c>
    </row>
    <row r="3636" spans="1:2" ht="15">
      <c r="A3636" s="76" t="s">
        <v>4509</v>
      </c>
      <c r="B3636" s="75" t="s">
        <v>7838</v>
      </c>
    </row>
    <row r="3637" spans="1:2" ht="15">
      <c r="A3637" s="76" t="s">
        <v>4510</v>
      </c>
      <c r="B3637" s="75" t="s">
        <v>7838</v>
      </c>
    </row>
    <row r="3638" spans="1:2" ht="15">
      <c r="A3638" s="76" t="s">
        <v>4511</v>
      </c>
      <c r="B3638" s="75" t="s">
        <v>7838</v>
      </c>
    </row>
    <row r="3639" spans="1:2" ht="15">
      <c r="A3639" s="76" t="s">
        <v>4512</v>
      </c>
      <c r="B3639" s="75" t="s">
        <v>7838</v>
      </c>
    </row>
    <row r="3640" spans="1:2" ht="15">
      <c r="A3640" s="76" t="s">
        <v>4513</v>
      </c>
      <c r="B3640" s="75" t="s">
        <v>7838</v>
      </c>
    </row>
    <row r="3641" spans="1:2" ht="15">
      <c r="A3641" s="76" t="s">
        <v>4514</v>
      </c>
      <c r="B3641" s="75" t="s">
        <v>7838</v>
      </c>
    </row>
    <row r="3642" spans="1:2" ht="15">
      <c r="A3642" s="76" t="s">
        <v>4515</v>
      </c>
      <c r="B3642" s="75" t="s">
        <v>7838</v>
      </c>
    </row>
    <row r="3643" spans="1:2" ht="15">
      <c r="A3643" s="76" t="s">
        <v>4516</v>
      </c>
      <c r="B3643" s="75" t="s">
        <v>7838</v>
      </c>
    </row>
    <row r="3644" spans="1:2" ht="15">
      <c r="A3644" s="76" t="s">
        <v>4517</v>
      </c>
      <c r="B3644" s="75" t="s">
        <v>7838</v>
      </c>
    </row>
    <row r="3645" spans="1:2" ht="15">
      <c r="A3645" s="76" t="s">
        <v>4518</v>
      </c>
      <c r="B3645" s="75" t="s">
        <v>7838</v>
      </c>
    </row>
    <row r="3646" spans="1:2" ht="15">
      <c r="A3646" s="76" t="s">
        <v>4519</v>
      </c>
      <c r="B3646" s="75" t="s">
        <v>7838</v>
      </c>
    </row>
    <row r="3647" spans="1:2" ht="15">
      <c r="A3647" s="76" t="s">
        <v>4520</v>
      </c>
      <c r="B3647" s="75" t="s">
        <v>7838</v>
      </c>
    </row>
    <row r="3648" spans="1:2" ht="15">
      <c r="A3648" s="76" t="s">
        <v>4521</v>
      </c>
      <c r="B3648" s="75" t="s">
        <v>7838</v>
      </c>
    </row>
    <row r="3649" spans="1:2" ht="15">
      <c r="A3649" s="76" t="s">
        <v>4522</v>
      </c>
      <c r="B3649" s="75" t="s">
        <v>7838</v>
      </c>
    </row>
    <row r="3650" spans="1:2" ht="15">
      <c r="A3650" s="76" t="s">
        <v>1347</v>
      </c>
      <c r="B3650" s="75" t="s">
        <v>7838</v>
      </c>
    </row>
    <row r="3651" spans="1:2" ht="15">
      <c r="A3651" s="76" t="s">
        <v>4523</v>
      </c>
      <c r="B3651" s="75" t="s">
        <v>7838</v>
      </c>
    </row>
    <row r="3652" spans="1:2" ht="15">
      <c r="A3652" s="76" t="s">
        <v>4524</v>
      </c>
      <c r="B3652" s="75" t="s">
        <v>7838</v>
      </c>
    </row>
    <row r="3653" spans="1:2" ht="15">
      <c r="A3653" s="76" t="s">
        <v>4525</v>
      </c>
      <c r="B3653" s="75" t="s">
        <v>7838</v>
      </c>
    </row>
    <row r="3654" spans="1:2" ht="15">
      <c r="A3654" s="76" t="s">
        <v>4526</v>
      </c>
      <c r="B3654" s="75" t="s">
        <v>7838</v>
      </c>
    </row>
    <row r="3655" spans="1:2" ht="15">
      <c r="A3655" s="76" t="s">
        <v>4527</v>
      </c>
      <c r="B3655" s="75" t="s">
        <v>7838</v>
      </c>
    </row>
    <row r="3656" spans="1:2" ht="15">
      <c r="A3656" s="76" t="s">
        <v>4528</v>
      </c>
      <c r="B3656" s="75" t="s">
        <v>7838</v>
      </c>
    </row>
    <row r="3657" spans="1:2" ht="15">
      <c r="A3657" s="76" t="s">
        <v>781</v>
      </c>
      <c r="B3657" s="75" t="s">
        <v>7838</v>
      </c>
    </row>
    <row r="3658" spans="1:2" ht="15">
      <c r="A3658" s="76" t="s">
        <v>4529</v>
      </c>
      <c r="B3658" s="75" t="s">
        <v>7838</v>
      </c>
    </row>
    <row r="3659" spans="1:2" ht="15">
      <c r="A3659" s="76" t="s">
        <v>1341</v>
      </c>
      <c r="B3659" s="75" t="s">
        <v>7838</v>
      </c>
    </row>
    <row r="3660" spans="1:2" ht="15">
      <c r="A3660" s="76" t="s">
        <v>4530</v>
      </c>
      <c r="B3660" s="75" t="s">
        <v>7838</v>
      </c>
    </row>
    <row r="3661" spans="1:2" ht="15">
      <c r="A3661" s="76" t="s">
        <v>4531</v>
      </c>
      <c r="B3661" s="75" t="s">
        <v>7838</v>
      </c>
    </row>
    <row r="3662" spans="1:2" ht="15">
      <c r="A3662" s="76" t="s">
        <v>4532</v>
      </c>
      <c r="B3662" s="75" t="s">
        <v>7838</v>
      </c>
    </row>
    <row r="3663" spans="1:2" ht="15">
      <c r="A3663" s="76" t="s">
        <v>4533</v>
      </c>
      <c r="B3663" s="75" t="s">
        <v>7838</v>
      </c>
    </row>
    <row r="3664" spans="1:2" ht="15">
      <c r="A3664" s="76" t="s">
        <v>4534</v>
      </c>
      <c r="B3664" s="75" t="s">
        <v>7838</v>
      </c>
    </row>
    <row r="3665" spans="1:2" ht="15">
      <c r="A3665" s="76" t="s">
        <v>4535</v>
      </c>
      <c r="B3665" s="75" t="s">
        <v>7838</v>
      </c>
    </row>
    <row r="3666" spans="1:2" ht="15">
      <c r="A3666" s="76" t="s">
        <v>4536</v>
      </c>
      <c r="B3666" s="75" t="s">
        <v>7838</v>
      </c>
    </row>
    <row r="3667" spans="1:2" ht="15">
      <c r="A3667" s="76" t="s">
        <v>4537</v>
      </c>
      <c r="B3667" s="75" t="s">
        <v>7838</v>
      </c>
    </row>
    <row r="3668" spans="1:2" ht="15">
      <c r="A3668" s="76" t="s">
        <v>4538</v>
      </c>
      <c r="B3668" s="75" t="s">
        <v>7838</v>
      </c>
    </row>
    <row r="3669" spans="1:2" ht="15">
      <c r="A3669" s="76" t="s">
        <v>4539</v>
      </c>
      <c r="B3669" s="75" t="s">
        <v>7838</v>
      </c>
    </row>
    <row r="3670" spans="1:2" ht="15">
      <c r="A3670" s="76" t="s">
        <v>4540</v>
      </c>
      <c r="B3670" s="75" t="s">
        <v>7838</v>
      </c>
    </row>
    <row r="3671" spans="1:2" ht="15">
      <c r="A3671" s="76" t="s">
        <v>4541</v>
      </c>
      <c r="B3671" s="75" t="s">
        <v>7838</v>
      </c>
    </row>
    <row r="3672" spans="1:2" ht="15">
      <c r="A3672" s="76" t="s">
        <v>4542</v>
      </c>
      <c r="B3672" s="75" t="s">
        <v>7838</v>
      </c>
    </row>
    <row r="3673" spans="1:2" ht="15">
      <c r="A3673" s="76" t="s">
        <v>4543</v>
      </c>
      <c r="B3673" s="75" t="s">
        <v>7838</v>
      </c>
    </row>
    <row r="3674" spans="1:2" ht="15">
      <c r="A3674" s="76" t="s">
        <v>4544</v>
      </c>
      <c r="B3674" s="75" t="s">
        <v>7838</v>
      </c>
    </row>
    <row r="3675" spans="1:2" ht="15">
      <c r="A3675" s="76" t="s">
        <v>4545</v>
      </c>
      <c r="B3675" s="75" t="s">
        <v>7838</v>
      </c>
    </row>
    <row r="3676" spans="1:2" ht="15">
      <c r="A3676" s="76" t="s">
        <v>4546</v>
      </c>
      <c r="B3676" s="75" t="s">
        <v>7838</v>
      </c>
    </row>
    <row r="3677" spans="1:2" ht="15">
      <c r="A3677" s="76" t="s">
        <v>4547</v>
      </c>
      <c r="B3677" s="75" t="s">
        <v>7838</v>
      </c>
    </row>
    <row r="3678" spans="1:2" ht="15">
      <c r="A3678" s="76" t="s">
        <v>4548</v>
      </c>
      <c r="B3678" s="75" t="s">
        <v>7838</v>
      </c>
    </row>
    <row r="3679" spans="1:2" ht="15">
      <c r="A3679" s="76" t="s">
        <v>4549</v>
      </c>
      <c r="B3679" s="75" t="s">
        <v>7838</v>
      </c>
    </row>
    <row r="3680" spans="1:2" ht="15">
      <c r="A3680" s="76" t="s">
        <v>4550</v>
      </c>
      <c r="B3680" s="75" t="s">
        <v>7838</v>
      </c>
    </row>
    <row r="3681" spans="1:2" ht="15">
      <c r="A3681" s="76" t="s">
        <v>4551</v>
      </c>
      <c r="B3681" s="75" t="s">
        <v>7838</v>
      </c>
    </row>
    <row r="3682" spans="1:2" ht="15">
      <c r="A3682" s="76" t="s">
        <v>4552</v>
      </c>
      <c r="B3682" s="75" t="s">
        <v>7838</v>
      </c>
    </row>
    <row r="3683" spans="1:2" ht="15">
      <c r="A3683" s="76" t="s">
        <v>4553</v>
      </c>
      <c r="B3683" s="75" t="s">
        <v>7838</v>
      </c>
    </row>
    <row r="3684" spans="1:2" ht="15">
      <c r="A3684" s="76" t="s">
        <v>4554</v>
      </c>
      <c r="B3684" s="75" t="s">
        <v>7838</v>
      </c>
    </row>
    <row r="3685" spans="1:2" ht="15">
      <c r="A3685" s="76" t="s">
        <v>4555</v>
      </c>
      <c r="B3685" s="75" t="s">
        <v>7838</v>
      </c>
    </row>
    <row r="3686" spans="1:2" ht="15">
      <c r="A3686" s="76" t="s">
        <v>4556</v>
      </c>
      <c r="B3686" s="75" t="s">
        <v>7838</v>
      </c>
    </row>
    <row r="3687" spans="1:2" ht="15">
      <c r="A3687" s="76" t="s">
        <v>277</v>
      </c>
      <c r="B3687" s="75" t="s">
        <v>7838</v>
      </c>
    </row>
    <row r="3688" spans="1:2" ht="15">
      <c r="A3688" s="76" t="s">
        <v>4557</v>
      </c>
      <c r="B3688" s="75" t="s">
        <v>7838</v>
      </c>
    </row>
    <row r="3689" spans="1:2" ht="15">
      <c r="A3689" s="76" t="s">
        <v>4558</v>
      </c>
      <c r="B3689" s="75" t="s">
        <v>7838</v>
      </c>
    </row>
    <row r="3690" spans="1:2" ht="15">
      <c r="A3690" s="76" t="s">
        <v>4559</v>
      </c>
      <c r="B3690" s="75" t="s">
        <v>7838</v>
      </c>
    </row>
    <row r="3691" spans="1:2" ht="15">
      <c r="A3691" s="76" t="s">
        <v>1178</v>
      </c>
      <c r="B3691" s="75" t="s">
        <v>7838</v>
      </c>
    </row>
    <row r="3692" spans="1:2" ht="15">
      <c r="A3692" s="76" t="s">
        <v>4560</v>
      </c>
      <c r="B3692" s="75" t="s">
        <v>7838</v>
      </c>
    </row>
    <row r="3693" spans="1:2" ht="15">
      <c r="A3693" s="76" t="s">
        <v>4561</v>
      </c>
      <c r="B3693" s="75" t="s">
        <v>7838</v>
      </c>
    </row>
    <row r="3694" spans="1:2" ht="15">
      <c r="A3694" s="76" t="s">
        <v>4562</v>
      </c>
      <c r="B3694" s="75" t="s">
        <v>7838</v>
      </c>
    </row>
    <row r="3695" spans="1:2" ht="15">
      <c r="A3695" s="76" t="s">
        <v>4563</v>
      </c>
      <c r="B3695" s="75" t="s">
        <v>7838</v>
      </c>
    </row>
    <row r="3696" spans="1:2" ht="15">
      <c r="A3696" s="76" t="s">
        <v>4564</v>
      </c>
      <c r="B3696" s="75" t="s">
        <v>7838</v>
      </c>
    </row>
    <row r="3697" spans="1:2" ht="15">
      <c r="A3697" s="76" t="s">
        <v>4565</v>
      </c>
      <c r="B3697" s="75" t="s">
        <v>7838</v>
      </c>
    </row>
    <row r="3698" spans="1:2" ht="15">
      <c r="A3698" s="76" t="s">
        <v>503</v>
      </c>
      <c r="B3698" s="75" t="s">
        <v>7838</v>
      </c>
    </row>
    <row r="3699" spans="1:2" ht="15">
      <c r="A3699" s="76" t="s">
        <v>4566</v>
      </c>
      <c r="B3699" s="75" t="s">
        <v>7838</v>
      </c>
    </row>
    <row r="3700" spans="1:2" ht="15">
      <c r="A3700" s="76" t="s">
        <v>4567</v>
      </c>
      <c r="B3700" s="75" t="s">
        <v>7838</v>
      </c>
    </row>
    <row r="3701" spans="1:2" ht="15">
      <c r="A3701" s="76" t="s">
        <v>1300</v>
      </c>
      <c r="B3701" s="75" t="s">
        <v>7838</v>
      </c>
    </row>
    <row r="3702" spans="1:2" ht="15">
      <c r="A3702" s="76" t="s">
        <v>4568</v>
      </c>
      <c r="B3702" s="75" t="s">
        <v>7838</v>
      </c>
    </row>
    <row r="3703" spans="1:2" ht="15">
      <c r="A3703" s="76" t="s">
        <v>4569</v>
      </c>
      <c r="B3703" s="75" t="s">
        <v>7838</v>
      </c>
    </row>
    <row r="3704" spans="1:2" ht="15">
      <c r="A3704" s="76" t="s">
        <v>4570</v>
      </c>
      <c r="B3704" s="75" t="s">
        <v>7838</v>
      </c>
    </row>
    <row r="3705" spans="1:2" ht="15">
      <c r="A3705" s="76" t="s">
        <v>4571</v>
      </c>
      <c r="B3705" s="75" t="s">
        <v>7838</v>
      </c>
    </row>
    <row r="3706" spans="1:2" ht="15">
      <c r="A3706" s="76" t="s">
        <v>4572</v>
      </c>
      <c r="B3706" s="75" t="s">
        <v>7838</v>
      </c>
    </row>
    <row r="3707" spans="1:2" ht="15">
      <c r="A3707" s="76" t="s">
        <v>4573</v>
      </c>
      <c r="B3707" s="75" t="s">
        <v>7838</v>
      </c>
    </row>
    <row r="3708" spans="1:2" ht="15">
      <c r="A3708" s="76" t="s">
        <v>4574</v>
      </c>
      <c r="B3708" s="75" t="s">
        <v>7838</v>
      </c>
    </row>
    <row r="3709" spans="1:2" ht="15">
      <c r="A3709" s="76" t="s">
        <v>4575</v>
      </c>
      <c r="B3709" s="75" t="s">
        <v>7838</v>
      </c>
    </row>
    <row r="3710" spans="1:2" ht="15">
      <c r="A3710" s="76" t="s">
        <v>4576</v>
      </c>
      <c r="B3710" s="75" t="s">
        <v>7838</v>
      </c>
    </row>
    <row r="3711" spans="1:2" ht="15">
      <c r="A3711" s="76" t="s">
        <v>4577</v>
      </c>
      <c r="B3711" s="75" t="s">
        <v>7838</v>
      </c>
    </row>
    <row r="3712" spans="1:2" ht="15">
      <c r="A3712" s="76" t="s">
        <v>4578</v>
      </c>
      <c r="B3712" s="75" t="s">
        <v>7838</v>
      </c>
    </row>
    <row r="3713" spans="1:2" ht="15">
      <c r="A3713" s="76" t="s">
        <v>4579</v>
      </c>
      <c r="B3713" s="75" t="s">
        <v>7838</v>
      </c>
    </row>
    <row r="3714" spans="1:2" ht="15">
      <c r="A3714" s="76" t="s">
        <v>4580</v>
      </c>
      <c r="B3714" s="75" t="s">
        <v>7838</v>
      </c>
    </row>
    <row r="3715" spans="1:2" ht="15">
      <c r="A3715" s="76" t="s">
        <v>4581</v>
      </c>
      <c r="B3715" s="75" t="s">
        <v>7838</v>
      </c>
    </row>
    <row r="3716" spans="1:2" ht="15">
      <c r="A3716" s="76" t="s">
        <v>4582</v>
      </c>
      <c r="B3716" s="75" t="s">
        <v>7838</v>
      </c>
    </row>
    <row r="3717" spans="1:2" ht="15">
      <c r="A3717" s="76" t="s">
        <v>4583</v>
      </c>
      <c r="B3717" s="75" t="s">
        <v>7838</v>
      </c>
    </row>
    <row r="3718" spans="1:2" ht="15">
      <c r="A3718" s="76" t="s">
        <v>4584</v>
      </c>
      <c r="B3718" s="75" t="s">
        <v>7838</v>
      </c>
    </row>
    <row r="3719" spans="1:2" ht="15">
      <c r="A3719" s="76" t="s">
        <v>4585</v>
      </c>
      <c r="B3719" s="75" t="s">
        <v>7838</v>
      </c>
    </row>
    <row r="3720" spans="1:2" ht="15">
      <c r="A3720" s="76" t="s">
        <v>4586</v>
      </c>
      <c r="B3720" s="75" t="s">
        <v>7838</v>
      </c>
    </row>
    <row r="3721" spans="1:2" ht="15">
      <c r="A3721" s="76" t="s">
        <v>4587</v>
      </c>
      <c r="B3721" s="75" t="s">
        <v>7838</v>
      </c>
    </row>
    <row r="3722" spans="1:2" ht="15">
      <c r="A3722" s="76" t="s">
        <v>4588</v>
      </c>
      <c r="B3722" s="75" t="s">
        <v>7838</v>
      </c>
    </row>
    <row r="3723" spans="1:2" ht="15">
      <c r="A3723" s="76" t="s">
        <v>4589</v>
      </c>
      <c r="B3723" s="75" t="s">
        <v>7838</v>
      </c>
    </row>
    <row r="3724" spans="1:2" ht="15">
      <c r="A3724" s="76" t="s">
        <v>4590</v>
      </c>
      <c r="B3724" s="75" t="s">
        <v>7838</v>
      </c>
    </row>
    <row r="3725" spans="1:2" ht="15">
      <c r="A3725" s="76" t="s">
        <v>4591</v>
      </c>
      <c r="B3725" s="75" t="s">
        <v>7838</v>
      </c>
    </row>
    <row r="3726" spans="1:2" ht="15">
      <c r="A3726" s="76" t="s">
        <v>4592</v>
      </c>
      <c r="B3726" s="75" t="s">
        <v>7838</v>
      </c>
    </row>
    <row r="3727" spans="1:2" ht="15">
      <c r="A3727" s="76" t="s">
        <v>4593</v>
      </c>
      <c r="B3727" s="75" t="s">
        <v>7838</v>
      </c>
    </row>
    <row r="3728" spans="1:2" ht="15">
      <c r="A3728" s="76" t="s">
        <v>4594</v>
      </c>
      <c r="B3728" s="75" t="s">
        <v>7838</v>
      </c>
    </row>
    <row r="3729" spans="1:2" ht="15">
      <c r="A3729" s="76" t="s">
        <v>4595</v>
      </c>
      <c r="B3729" s="75" t="s">
        <v>7838</v>
      </c>
    </row>
    <row r="3730" spans="1:2" ht="15">
      <c r="A3730" s="76" t="s">
        <v>4596</v>
      </c>
      <c r="B3730" s="75" t="s">
        <v>7838</v>
      </c>
    </row>
    <row r="3731" spans="1:2" ht="15">
      <c r="A3731" s="76" t="s">
        <v>4597</v>
      </c>
      <c r="B3731" s="75" t="s">
        <v>7838</v>
      </c>
    </row>
    <row r="3732" spans="1:2" ht="15">
      <c r="A3732" s="76" t="s">
        <v>4598</v>
      </c>
      <c r="B3732" s="75" t="s">
        <v>7838</v>
      </c>
    </row>
    <row r="3733" spans="1:2" ht="15">
      <c r="A3733" s="76" t="s">
        <v>4599</v>
      </c>
      <c r="B3733" s="75" t="s">
        <v>7838</v>
      </c>
    </row>
    <row r="3734" spans="1:2" ht="15">
      <c r="A3734" s="76" t="s">
        <v>4600</v>
      </c>
      <c r="B3734" s="75" t="s">
        <v>7838</v>
      </c>
    </row>
    <row r="3735" spans="1:2" ht="15">
      <c r="A3735" s="76" t="s">
        <v>4601</v>
      </c>
      <c r="B3735" s="75" t="s">
        <v>7838</v>
      </c>
    </row>
    <row r="3736" spans="1:2" ht="15">
      <c r="A3736" s="76" t="s">
        <v>4602</v>
      </c>
      <c r="B3736" s="75" t="s">
        <v>7838</v>
      </c>
    </row>
    <row r="3737" spans="1:2" ht="15">
      <c r="A3737" s="76" t="s">
        <v>4603</v>
      </c>
      <c r="B3737" s="75" t="s">
        <v>7838</v>
      </c>
    </row>
    <row r="3738" spans="1:2" ht="15">
      <c r="A3738" s="76" t="s">
        <v>4604</v>
      </c>
      <c r="B3738" s="75" t="s">
        <v>7838</v>
      </c>
    </row>
    <row r="3739" spans="1:2" ht="15">
      <c r="A3739" s="76" t="s">
        <v>4605</v>
      </c>
      <c r="B3739" s="75" t="s">
        <v>7838</v>
      </c>
    </row>
    <row r="3740" spans="1:2" ht="15">
      <c r="A3740" s="76" t="s">
        <v>4606</v>
      </c>
      <c r="B3740" s="75" t="s">
        <v>7838</v>
      </c>
    </row>
    <row r="3741" spans="1:2" ht="15">
      <c r="A3741" s="76" t="s">
        <v>4607</v>
      </c>
      <c r="B3741" s="75" t="s">
        <v>7838</v>
      </c>
    </row>
    <row r="3742" spans="1:2" ht="15">
      <c r="A3742" s="76" t="s">
        <v>4608</v>
      </c>
      <c r="B3742" s="75" t="s">
        <v>7838</v>
      </c>
    </row>
    <row r="3743" spans="1:2" ht="15">
      <c r="A3743" s="76" t="s">
        <v>4609</v>
      </c>
      <c r="B3743" s="75" t="s">
        <v>7838</v>
      </c>
    </row>
    <row r="3744" spans="1:2" ht="15">
      <c r="A3744" s="76" t="s">
        <v>4610</v>
      </c>
      <c r="B3744" s="75" t="s">
        <v>7838</v>
      </c>
    </row>
    <row r="3745" spans="1:2" ht="15">
      <c r="A3745" s="76" t="s">
        <v>4611</v>
      </c>
      <c r="B3745" s="75" t="s">
        <v>7838</v>
      </c>
    </row>
    <row r="3746" spans="1:2" ht="15">
      <c r="A3746" s="76" t="s">
        <v>4612</v>
      </c>
      <c r="B3746" s="75" t="s">
        <v>7838</v>
      </c>
    </row>
    <row r="3747" spans="1:2" ht="15">
      <c r="A3747" s="76" t="s">
        <v>4613</v>
      </c>
      <c r="B3747" s="75" t="s">
        <v>7838</v>
      </c>
    </row>
    <row r="3748" spans="1:2" ht="15">
      <c r="A3748" s="76" t="s">
        <v>4614</v>
      </c>
      <c r="B3748" s="75" t="s">
        <v>7838</v>
      </c>
    </row>
    <row r="3749" spans="1:2" ht="15">
      <c r="A3749" s="76" t="s">
        <v>4615</v>
      </c>
      <c r="B3749" s="75" t="s">
        <v>7838</v>
      </c>
    </row>
    <row r="3750" spans="1:2" ht="15">
      <c r="A3750" s="76" t="s">
        <v>4616</v>
      </c>
      <c r="B3750" s="75" t="s">
        <v>7838</v>
      </c>
    </row>
    <row r="3751" spans="1:2" ht="15">
      <c r="A3751" s="76" t="s">
        <v>4617</v>
      </c>
      <c r="B3751" s="75" t="s">
        <v>7838</v>
      </c>
    </row>
    <row r="3752" spans="1:2" ht="15">
      <c r="A3752" s="76" t="s">
        <v>4618</v>
      </c>
      <c r="B3752" s="75" t="s">
        <v>7838</v>
      </c>
    </row>
    <row r="3753" spans="1:2" ht="15">
      <c r="A3753" s="76" t="s">
        <v>4619</v>
      </c>
      <c r="B3753" s="75" t="s">
        <v>7838</v>
      </c>
    </row>
    <row r="3754" spans="1:2" ht="15">
      <c r="A3754" s="76" t="s">
        <v>4620</v>
      </c>
      <c r="B3754" s="75" t="s">
        <v>7838</v>
      </c>
    </row>
    <row r="3755" spans="1:2" ht="15">
      <c r="A3755" s="76" t="s">
        <v>4621</v>
      </c>
      <c r="B3755" s="75" t="s">
        <v>7838</v>
      </c>
    </row>
    <row r="3756" spans="1:2" ht="15">
      <c r="A3756" s="76" t="s">
        <v>4622</v>
      </c>
      <c r="B3756" s="75" t="s">
        <v>7838</v>
      </c>
    </row>
    <row r="3757" spans="1:2" ht="15">
      <c r="A3757" s="76" t="s">
        <v>4623</v>
      </c>
      <c r="B3757" s="75" t="s">
        <v>7838</v>
      </c>
    </row>
    <row r="3758" spans="1:2" ht="15">
      <c r="A3758" s="76" t="s">
        <v>4624</v>
      </c>
      <c r="B3758" s="75" t="s">
        <v>7838</v>
      </c>
    </row>
    <row r="3759" spans="1:2" ht="15">
      <c r="A3759" s="76" t="s">
        <v>4625</v>
      </c>
      <c r="B3759" s="75" t="s">
        <v>7838</v>
      </c>
    </row>
    <row r="3760" spans="1:2" ht="15">
      <c r="A3760" s="76" t="s">
        <v>4626</v>
      </c>
      <c r="B3760" s="75" t="s">
        <v>7838</v>
      </c>
    </row>
    <row r="3761" spans="1:2" ht="15">
      <c r="A3761" s="76" t="s">
        <v>4627</v>
      </c>
      <c r="B3761" s="75" t="s">
        <v>7838</v>
      </c>
    </row>
    <row r="3762" spans="1:2" ht="15">
      <c r="A3762" s="76" t="s">
        <v>4628</v>
      </c>
      <c r="B3762" s="75" t="s">
        <v>7838</v>
      </c>
    </row>
    <row r="3763" spans="1:2" ht="15">
      <c r="A3763" s="76" t="s">
        <v>4629</v>
      </c>
      <c r="B3763" s="75" t="s">
        <v>7838</v>
      </c>
    </row>
    <row r="3764" spans="1:2" ht="15">
      <c r="A3764" s="76" t="s">
        <v>4630</v>
      </c>
      <c r="B3764" s="75" t="s">
        <v>7838</v>
      </c>
    </row>
    <row r="3765" spans="1:2" ht="15">
      <c r="A3765" s="76" t="s">
        <v>4631</v>
      </c>
      <c r="B3765" s="75" t="s">
        <v>7838</v>
      </c>
    </row>
    <row r="3766" spans="1:2" ht="15">
      <c r="A3766" s="76" t="s">
        <v>4632</v>
      </c>
      <c r="B3766" s="75" t="s">
        <v>7838</v>
      </c>
    </row>
    <row r="3767" spans="1:2" ht="15">
      <c r="A3767" s="76" t="s">
        <v>4633</v>
      </c>
      <c r="B3767" s="75" t="s">
        <v>7838</v>
      </c>
    </row>
    <row r="3768" spans="1:2" ht="15">
      <c r="A3768" s="76" t="s">
        <v>4634</v>
      </c>
      <c r="B3768" s="75" t="s">
        <v>7838</v>
      </c>
    </row>
    <row r="3769" spans="1:2" ht="15">
      <c r="A3769" s="76" t="s">
        <v>4635</v>
      </c>
      <c r="B3769" s="75" t="s">
        <v>7838</v>
      </c>
    </row>
    <row r="3770" spans="1:2" ht="15">
      <c r="A3770" s="76" t="s">
        <v>4636</v>
      </c>
      <c r="B3770" s="75" t="s">
        <v>7838</v>
      </c>
    </row>
    <row r="3771" spans="1:2" ht="15">
      <c r="A3771" s="76" t="s">
        <v>4637</v>
      </c>
      <c r="B3771" s="75" t="s">
        <v>7838</v>
      </c>
    </row>
    <row r="3772" spans="1:2" ht="15">
      <c r="A3772" s="76" t="s">
        <v>4638</v>
      </c>
      <c r="B3772" s="75" t="s">
        <v>7838</v>
      </c>
    </row>
    <row r="3773" spans="1:2" ht="15">
      <c r="A3773" s="76" t="s">
        <v>4639</v>
      </c>
      <c r="B3773" s="75" t="s">
        <v>7838</v>
      </c>
    </row>
    <row r="3774" spans="1:2" ht="15">
      <c r="A3774" s="76" t="s">
        <v>4640</v>
      </c>
      <c r="B3774" s="75" t="s">
        <v>7838</v>
      </c>
    </row>
    <row r="3775" spans="1:2" ht="15">
      <c r="A3775" s="76" t="s">
        <v>4641</v>
      </c>
      <c r="B3775" s="75" t="s">
        <v>7838</v>
      </c>
    </row>
    <row r="3776" spans="1:2" ht="15">
      <c r="A3776" s="76" t="s">
        <v>4642</v>
      </c>
      <c r="B3776" s="75" t="s">
        <v>7838</v>
      </c>
    </row>
    <row r="3777" spans="1:2" ht="15">
      <c r="A3777" s="76" t="s">
        <v>4643</v>
      </c>
      <c r="B3777" s="75" t="s">
        <v>7838</v>
      </c>
    </row>
    <row r="3778" spans="1:2" ht="15">
      <c r="A3778" s="76" t="s">
        <v>4644</v>
      </c>
      <c r="B3778" s="75" t="s">
        <v>7838</v>
      </c>
    </row>
    <row r="3779" spans="1:2" ht="15">
      <c r="A3779" s="76" t="s">
        <v>4645</v>
      </c>
      <c r="B3779" s="75" t="s">
        <v>7838</v>
      </c>
    </row>
    <row r="3780" spans="1:2" ht="15">
      <c r="A3780" s="76" t="s">
        <v>4646</v>
      </c>
      <c r="B3780" s="75" t="s">
        <v>7838</v>
      </c>
    </row>
    <row r="3781" spans="1:2" ht="15">
      <c r="A3781" s="76" t="s">
        <v>4647</v>
      </c>
      <c r="B3781" s="75" t="s">
        <v>7838</v>
      </c>
    </row>
    <row r="3782" spans="1:2" ht="15">
      <c r="A3782" s="76" t="s">
        <v>4648</v>
      </c>
      <c r="B3782" s="75" t="s">
        <v>7838</v>
      </c>
    </row>
    <row r="3783" spans="1:2" ht="15">
      <c r="A3783" s="76" t="s">
        <v>4649</v>
      </c>
      <c r="B3783" s="75" t="s">
        <v>7838</v>
      </c>
    </row>
    <row r="3784" spans="1:2" ht="15">
      <c r="A3784" s="76" t="s">
        <v>4650</v>
      </c>
      <c r="B3784" s="75" t="s">
        <v>7838</v>
      </c>
    </row>
    <row r="3785" spans="1:2" ht="15">
      <c r="A3785" s="76" t="s">
        <v>4651</v>
      </c>
      <c r="B3785" s="75" t="s">
        <v>7838</v>
      </c>
    </row>
    <row r="3786" spans="1:2" ht="15">
      <c r="A3786" s="76" t="s">
        <v>4652</v>
      </c>
      <c r="B3786" s="75" t="s">
        <v>7838</v>
      </c>
    </row>
    <row r="3787" spans="1:2" ht="15">
      <c r="A3787" s="76" t="s">
        <v>4653</v>
      </c>
      <c r="B3787" s="75" t="s">
        <v>7838</v>
      </c>
    </row>
    <row r="3788" spans="1:2" ht="15">
      <c r="A3788" s="76" t="s">
        <v>4654</v>
      </c>
      <c r="B3788" s="75" t="s">
        <v>7838</v>
      </c>
    </row>
    <row r="3789" spans="1:2" ht="15">
      <c r="A3789" s="76" t="s">
        <v>4655</v>
      </c>
      <c r="B3789" s="75" t="s">
        <v>7838</v>
      </c>
    </row>
    <row r="3790" spans="1:2" ht="15">
      <c r="A3790" s="76" t="s">
        <v>4656</v>
      </c>
      <c r="B3790" s="75" t="s">
        <v>7838</v>
      </c>
    </row>
    <row r="3791" spans="1:2" ht="15">
      <c r="A3791" s="76" t="s">
        <v>4657</v>
      </c>
      <c r="B3791" s="75" t="s">
        <v>7838</v>
      </c>
    </row>
    <row r="3792" spans="1:2" ht="15">
      <c r="A3792" s="76" t="s">
        <v>4658</v>
      </c>
      <c r="B3792" s="75" t="s">
        <v>7838</v>
      </c>
    </row>
    <row r="3793" spans="1:2" ht="15">
      <c r="A3793" s="76" t="s">
        <v>4659</v>
      </c>
      <c r="B3793" s="75" t="s">
        <v>7838</v>
      </c>
    </row>
    <row r="3794" spans="1:2" ht="15">
      <c r="A3794" s="76" t="s">
        <v>4660</v>
      </c>
      <c r="B3794" s="75" t="s">
        <v>7838</v>
      </c>
    </row>
    <row r="3795" spans="1:2" ht="15">
      <c r="A3795" s="76" t="s">
        <v>4661</v>
      </c>
      <c r="B3795" s="75" t="s">
        <v>7838</v>
      </c>
    </row>
    <row r="3796" spans="1:2" ht="15">
      <c r="A3796" s="76" t="s">
        <v>4662</v>
      </c>
      <c r="B3796" s="75" t="s">
        <v>7838</v>
      </c>
    </row>
    <row r="3797" spans="1:2" ht="15">
      <c r="A3797" s="76" t="s">
        <v>4663</v>
      </c>
      <c r="B3797" s="75" t="s">
        <v>7838</v>
      </c>
    </row>
    <row r="3798" spans="1:2" ht="15">
      <c r="A3798" s="76" t="s">
        <v>4664</v>
      </c>
      <c r="B3798" s="75" t="s">
        <v>7838</v>
      </c>
    </row>
    <row r="3799" spans="1:2" ht="15">
      <c r="A3799" s="76" t="s">
        <v>4665</v>
      </c>
      <c r="B3799" s="75" t="s">
        <v>7838</v>
      </c>
    </row>
    <row r="3800" spans="1:2" ht="15">
      <c r="A3800" s="76" t="s">
        <v>4666</v>
      </c>
      <c r="B3800" s="75" t="s">
        <v>7838</v>
      </c>
    </row>
    <row r="3801" spans="1:2" ht="15">
      <c r="A3801" s="76" t="s">
        <v>4667</v>
      </c>
      <c r="B3801" s="75" t="s">
        <v>7838</v>
      </c>
    </row>
    <row r="3802" spans="1:2" ht="15">
      <c r="A3802" s="76" t="s">
        <v>4668</v>
      </c>
      <c r="B3802" s="75" t="s">
        <v>7838</v>
      </c>
    </row>
    <row r="3803" spans="1:2" ht="15">
      <c r="A3803" s="76" t="s">
        <v>4669</v>
      </c>
      <c r="B3803" s="75" t="s">
        <v>7838</v>
      </c>
    </row>
    <row r="3804" spans="1:2" ht="15">
      <c r="A3804" s="76" t="s">
        <v>978</v>
      </c>
      <c r="B3804" s="75" t="s">
        <v>7838</v>
      </c>
    </row>
    <row r="3805" spans="1:2" ht="15">
      <c r="A3805" s="76" t="s">
        <v>4670</v>
      </c>
      <c r="B3805" s="75" t="s">
        <v>7838</v>
      </c>
    </row>
    <row r="3806" spans="1:2" ht="15">
      <c r="A3806" s="76" t="s">
        <v>4671</v>
      </c>
      <c r="B3806" s="75" t="s">
        <v>7838</v>
      </c>
    </row>
    <row r="3807" spans="1:2" ht="15">
      <c r="A3807" s="76" t="s">
        <v>1390</v>
      </c>
      <c r="B3807" s="75" t="s">
        <v>7838</v>
      </c>
    </row>
    <row r="3808" spans="1:2" ht="15">
      <c r="A3808" s="76" t="s">
        <v>4672</v>
      </c>
      <c r="B3808" s="75" t="s">
        <v>7838</v>
      </c>
    </row>
    <row r="3809" spans="1:2" ht="15">
      <c r="A3809" s="76" t="s">
        <v>4673</v>
      </c>
      <c r="B3809" s="75" t="s">
        <v>7838</v>
      </c>
    </row>
    <row r="3810" spans="1:2" ht="15">
      <c r="A3810" s="76" t="s">
        <v>4674</v>
      </c>
      <c r="B3810" s="75" t="s">
        <v>7838</v>
      </c>
    </row>
    <row r="3811" spans="1:2" ht="15">
      <c r="A3811" s="76" t="s">
        <v>4675</v>
      </c>
      <c r="B3811" s="75" t="s">
        <v>7838</v>
      </c>
    </row>
    <row r="3812" spans="1:2" ht="15">
      <c r="A3812" s="76" t="s">
        <v>4676</v>
      </c>
      <c r="B3812" s="75" t="s">
        <v>7838</v>
      </c>
    </row>
    <row r="3813" spans="1:2" ht="15">
      <c r="A3813" s="76" t="s">
        <v>4677</v>
      </c>
      <c r="B3813" s="75" t="s">
        <v>7838</v>
      </c>
    </row>
    <row r="3814" spans="1:2" ht="15">
      <c r="A3814" s="76" t="s">
        <v>4678</v>
      </c>
      <c r="B3814" s="75" t="s">
        <v>7838</v>
      </c>
    </row>
    <row r="3815" spans="1:2" ht="15">
      <c r="A3815" s="76" t="s">
        <v>4679</v>
      </c>
      <c r="B3815" s="75" t="s">
        <v>7838</v>
      </c>
    </row>
    <row r="3816" spans="1:2" ht="15">
      <c r="A3816" s="76" t="s">
        <v>4680</v>
      </c>
      <c r="B3816" s="75" t="s">
        <v>7838</v>
      </c>
    </row>
    <row r="3817" spans="1:2" ht="15">
      <c r="A3817" s="76" t="s">
        <v>4681</v>
      </c>
      <c r="B3817" s="75" t="s">
        <v>7838</v>
      </c>
    </row>
    <row r="3818" spans="1:2" ht="15">
      <c r="A3818" s="76" t="s">
        <v>4682</v>
      </c>
      <c r="B3818" s="75" t="s">
        <v>7838</v>
      </c>
    </row>
    <row r="3819" spans="1:2" ht="15">
      <c r="A3819" s="76" t="s">
        <v>4683</v>
      </c>
      <c r="B3819" s="75" t="s">
        <v>7838</v>
      </c>
    </row>
    <row r="3820" spans="1:2" ht="15">
      <c r="A3820" s="76" t="s">
        <v>4684</v>
      </c>
      <c r="B3820" s="75" t="s">
        <v>7838</v>
      </c>
    </row>
    <row r="3821" spans="1:2" ht="15">
      <c r="A3821" s="76" t="s">
        <v>4685</v>
      </c>
      <c r="B3821" s="75" t="s">
        <v>7838</v>
      </c>
    </row>
    <row r="3822" spans="1:2" ht="15">
      <c r="A3822" s="76" t="s">
        <v>4686</v>
      </c>
      <c r="B3822" s="75" t="s">
        <v>7838</v>
      </c>
    </row>
    <row r="3823" spans="1:2" ht="15">
      <c r="A3823" s="76" t="s">
        <v>4687</v>
      </c>
      <c r="B3823" s="75" t="s">
        <v>7838</v>
      </c>
    </row>
    <row r="3824" spans="1:2" ht="15">
      <c r="A3824" s="76" t="s">
        <v>4688</v>
      </c>
      <c r="B3824" s="75" t="s">
        <v>7838</v>
      </c>
    </row>
    <row r="3825" spans="1:2" ht="15">
      <c r="A3825" s="76" t="s">
        <v>1374</v>
      </c>
      <c r="B3825" s="75" t="s">
        <v>7838</v>
      </c>
    </row>
    <row r="3826" spans="1:2" ht="15">
      <c r="A3826" s="76" t="s">
        <v>4689</v>
      </c>
      <c r="B3826" s="75" t="s">
        <v>7838</v>
      </c>
    </row>
    <row r="3827" spans="1:2" ht="15">
      <c r="A3827" s="76" t="s">
        <v>4690</v>
      </c>
      <c r="B3827" s="75" t="s">
        <v>7838</v>
      </c>
    </row>
    <row r="3828" spans="1:2" ht="15">
      <c r="A3828" s="76" t="s">
        <v>4691</v>
      </c>
      <c r="B3828" s="75" t="s">
        <v>7838</v>
      </c>
    </row>
    <row r="3829" spans="1:2" ht="15">
      <c r="A3829" s="76" t="s">
        <v>4692</v>
      </c>
      <c r="B3829" s="75" t="s">
        <v>7838</v>
      </c>
    </row>
    <row r="3830" spans="1:2" ht="15">
      <c r="A3830" s="76" t="s">
        <v>4693</v>
      </c>
      <c r="B3830" s="75" t="s">
        <v>7838</v>
      </c>
    </row>
    <row r="3831" spans="1:2" ht="15">
      <c r="A3831" s="76" t="s">
        <v>4694</v>
      </c>
      <c r="B3831" s="75" t="s">
        <v>7838</v>
      </c>
    </row>
    <row r="3832" spans="1:2" ht="15">
      <c r="A3832" s="76" t="s">
        <v>4695</v>
      </c>
      <c r="B3832" s="75" t="s">
        <v>7838</v>
      </c>
    </row>
    <row r="3833" spans="1:2" ht="15">
      <c r="A3833" s="76" t="s">
        <v>4696</v>
      </c>
      <c r="B3833" s="75" t="s">
        <v>7838</v>
      </c>
    </row>
    <row r="3834" spans="1:2" ht="15">
      <c r="A3834" s="76" t="s">
        <v>4697</v>
      </c>
      <c r="B3834" s="75" t="s">
        <v>7838</v>
      </c>
    </row>
    <row r="3835" spans="1:2" ht="15">
      <c r="A3835" s="76" t="s">
        <v>4698</v>
      </c>
      <c r="B3835" s="75" t="s">
        <v>7838</v>
      </c>
    </row>
    <row r="3836" spans="1:2" ht="15">
      <c r="A3836" s="76" t="s">
        <v>4699</v>
      </c>
      <c r="B3836" s="75" t="s">
        <v>7838</v>
      </c>
    </row>
    <row r="3837" spans="1:2" ht="15">
      <c r="A3837" s="76" t="s">
        <v>4700</v>
      </c>
      <c r="B3837" s="75" t="s">
        <v>7838</v>
      </c>
    </row>
    <row r="3838" spans="1:2" ht="15">
      <c r="A3838" s="76" t="s">
        <v>4701</v>
      </c>
      <c r="B3838" s="75" t="s">
        <v>7838</v>
      </c>
    </row>
    <row r="3839" spans="1:2" ht="15">
      <c r="A3839" s="76" t="s">
        <v>4702</v>
      </c>
      <c r="B3839" s="75" t="s">
        <v>7838</v>
      </c>
    </row>
    <row r="3840" spans="1:2" ht="15">
      <c r="A3840" s="76" t="s">
        <v>4703</v>
      </c>
      <c r="B3840" s="75" t="s">
        <v>7838</v>
      </c>
    </row>
    <row r="3841" spans="1:2" ht="15">
      <c r="A3841" s="76" t="s">
        <v>4704</v>
      </c>
      <c r="B3841" s="75" t="s">
        <v>7838</v>
      </c>
    </row>
    <row r="3842" spans="1:2" ht="15">
      <c r="A3842" s="76" t="s">
        <v>4705</v>
      </c>
      <c r="B3842" s="75" t="s">
        <v>7838</v>
      </c>
    </row>
    <row r="3843" spans="1:2" ht="15">
      <c r="A3843" s="76" t="s">
        <v>4706</v>
      </c>
      <c r="B3843" s="75" t="s">
        <v>7838</v>
      </c>
    </row>
    <row r="3844" spans="1:2" ht="15">
      <c r="A3844" s="76" t="s">
        <v>4707</v>
      </c>
      <c r="B3844" s="75" t="s">
        <v>7838</v>
      </c>
    </row>
    <row r="3845" spans="1:2" ht="15">
      <c r="A3845" s="76" t="s">
        <v>4708</v>
      </c>
      <c r="B3845" s="75" t="s">
        <v>7838</v>
      </c>
    </row>
    <row r="3846" spans="1:2" ht="15">
      <c r="A3846" s="76" t="s">
        <v>4709</v>
      </c>
      <c r="B3846" s="75" t="s">
        <v>7838</v>
      </c>
    </row>
    <row r="3847" spans="1:2" ht="15">
      <c r="A3847" s="76" t="s">
        <v>1436</v>
      </c>
      <c r="B3847" s="75" t="s">
        <v>7838</v>
      </c>
    </row>
    <row r="3848" spans="1:2" ht="15">
      <c r="A3848" s="76" t="s">
        <v>4710</v>
      </c>
      <c r="B3848" s="75" t="s">
        <v>7838</v>
      </c>
    </row>
    <row r="3849" spans="1:2" ht="15">
      <c r="A3849" s="76" t="s">
        <v>4711</v>
      </c>
      <c r="B3849" s="75" t="s">
        <v>7838</v>
      </c>
    </row>
    <row r="3850" spans="1:2" ht="15">
      <c r="A3850" s="76" t="s">
        <v>4712</v>
      </c>
      <c r="B3850" s="75" t="s">
        <v>7838</v>
      </c>
    </row>
    <row r="3851" spans="1:2" ht="15">
      <c r="A3851" s="76" t="s">
        <v>4713</v>
      </c>
      <c r="B3851" s="75" t="s">
        <v>7838</v>
      </c>
    </row>
    <row r="3852" spans="1:2" ht="15">
      <c r="A3852" s="76" t="s">
        <v>4714</v>
      </c>
      <c r="B3852" s="75" t="s">
        <v>7838</v>
      </c>
    </row>
    <row r="3853" spans="1:2" ht="15">
      <c r="A3853" s="76" t="s">
        <v>4715</v>
      </c>
      <c r="B3853" s="75" t="s">
        <v>7838</v>
      </c>
    </row>
    <row r="3854" spans="1:2" ht="15">
      <c r="A3854" s="76" t="s">
        <v>4716</v>
      </c>
      <c r="B3854" s="75" t="s">
        <v>7838</v>
      </c>
    </row>
    <row r="3855" spans="1:2" ht="15">
      <c r="A3855" s="76" t="s">
        <v>4717</v>
      </c>
      <c r="B3855" s="75" t="s">
        <v>7838</v>
      </c>
    </row>
    <row r="3856" spans="1:2" ht="15">
      <c r="A3856" s="76" t="s">
        <v>4718</v>
      </c>
      <c r="B3856" s="75" t="s">
        <v>7838</v>
      </c>
    </row>
    <row r="3857" spans="1:2" ht="15">
      <c r="A3857" s="76" t="s">
        <v>4719</v>
      </c>
      <c r="B3857" s="75" t="s">
        <v>7838</v>
      </c>
    </row>
    <row r="3858" spans="1:2" ht="15">
      <c r="A3858" s="76" t="s">
        <v>4720</v>
      </c>
      <c r="B3858" s="75" t="s">
        <v>7838</v>
      </c>
    </row>
    <row r="3859" spans="1:2" ht="15">
      <c r="A3859" s="76" t="s">
        <v>4721</v>
      </c>
      <c r="B3859" s="75" t="s">
        <v>7838</v>
      </c>
    </row>
    <row r="3860" spans="1:2" ht="15">
      <c r="A3860" s="76" t="s">
        <v>4722</v>
      </c>
      <c r="B3860" s="75" t="s">
        <v>7838</v>
      </c>
    </row>
    <row r="3861" spans="1:2" ht="15">
      <c r="A3861" s="76" t="s">
        <v>4723</v>
      </c>
      <c r="B3861" s="75" t="s">
        <v>7838</v>
      </c>
    </row>
    <row r="3862" spans="1:2" ht="15">
      <c r="A3862" s="76" t="s">
        <v>4724</v>
      </c>
      <c r="B3862" s="75" t="s">
        <v>7838</v>
      </c>
    </row>
    <row r="3863" spans="1:2" ht="15">
      <c r="A3863" s="76" t="s">
        <v>4725</v>
      </c>
      <c r="B3863" s="75" t="s">
        <v>7838</v>
      </c>
    </row>
    <row r="3864" spans="1:2" ht="15">
      <c r="A3864" s="76" t="s">
        <v>4726</v>
      </c>
      <c r="B3864" s="75" t="s">
        <v>7838</v>
      </c>
    </row>
    <row r="3865" spans="1:2" ht="15">
      <c r="A3865" s="76" t="s">
        <v>4727</v>
      </c>
      <c r="B3865" s="75" t="s">
        <v>7838</v>
      </c>
    </row>
    <row r="3866" spans="1:2" ht="15">
      <c r="A3866" s="76" t="s">
        <v>4728</v>
      </c>
      <c r="B3866" s="75" t="s">
        <v>7838</v>
      </c>
    </row>
    <row r="3867" spans="1:2" ht="15">
      <c r="A3867" s="76" t="s">
        <v>4729</v>
      </c>
      <c r="B3867" s="75" t="s">
        <v>7838</v>
      </c>
    </row>
    <row r="3868" spans="1:2" ht="15">
      <c r="A3868" s="76" t="s">
        <v>4730</v>
      </c>
      <c r="B3868" s="75" t="s">
        <v>7838</v>
      </c>
    </row>
    <row r="3869" spans="1:2" ht="15">
      <c r="A3869" s="76" t="s">
        <v>4731</v>
      </c>
      <c r="B3869" s="75" t="s">
        <v>7838</v>
      </c>
    </row>
    <row r="3870" spans="1:2" ht="15">
      <c r="A3870" s="76" t="s">
        <v>4732</v>
      </c>
      <c r="B3870" s="75" t="s">
        <v>7838</v>
      </c>
    </row>
    <row r="3871" spans="1:2" ht="15">
      <c r="A3871" s="76" t="s">
        <v>4733</v>
      </c>
      <c r="B3871" s="75" t="s">
        <v>7838</v>
      </c>
    </row>
    <row r="3872" spans="1:2" ht="15">
      <c r="A3872" s="76" t="s">
        <v>4734</v>
      </c>
      <c r="B3872" s="75" t="s">
        <v>7838</v>
      </c>
    </row>
    <row r="3873" spans="1:2" ht="15">
      <c r="A3873" s="76" t="s">
        <v>4735</v>
      </c>
      <c r="B3873" s="75" t="s">
        <v>7838</v>
      </c>
    </row>
    <row r="3874" spans="1:2" ht="15">
      <c r="A3874" s="76" t="s">
        <v>4736</v>
      </c>
      <c r="B3874" s="75" t="s">
        <v>7838</v>
      </c>
    </row>
    <row r="3875" spans="1:2" ht="15">
      <c r="A3875" s="76" t="s">
        <v>4737</v>
      </c>
      <c r="B3875" s="75" t="s">
        <v>7838</v>
      </c>
    </row>
    <row r="3876" spans="1:2" ht="15">
      <c r="A3876" s="76" t="s">
        <v>4738</v>
      </c>
      <c r="B3876" s="75" t="s">
        <v>7838</v>
      </c>
    </row>
    <row r="3877" spans="1:2" ht="15">
      <c r="A3877" s="76" t="s">
        <v>4739</v>
      </c>
      <c r="B3877" s="75" t="s">
        <v>7838</v>
      </c>
    </row>
    <row r="3878" spans="1:2" ht="15">
      <c r="A3878" s="76" t="s">
        <v>4740</v>
      </c>
      <c r="B3878" s="75" t="s">
        <v>7838</v>
      </c>
    </row>
    <row r="3879" spans="1:2" ht="15">
      <c r="A3879" s="76" t="s">
        <v>4741</v>
      </c>
      <c r="B3879" s="75" t="s">
        <v>7838</v>
      </c>
    </row>
    <row r="3880" spans="1:2" ht="15">
      <c r="A3880" s="76" t="s">
        <v>4742</v>
      </c>
      <c r="B3880" s="75" t="s">
        <v>7838</v>
      </c>
    </row>
    <row r="3881" spans="1:2" ht="15">
      <c r="A3881" s="76" t="s">
        <v>4743</v>
      </c>
      <c r="B3881" s="75" t="s">
        <v>7838</v>
      </c>
    </row>
    <row r="3882" spans="1:2" ht="15">
      <c r="A3882" s="76" t="s">
        <v>4744</v>
      </c>
      <c r="B3882" s="75" t="s">
        <v>7838</v>
      </c>
    </row>
    <row r="3883" spans="1:2" ht="15">
      <c r="A3883" s="76" t="s">
        <v>1213</v>
      </c>
      <c r="B3883" s="75" t="s">
        <v>7838</v>
      </c>
    </row>
    <row r="3884" spans="1:2" ht="15">
      <c r="A3884" s="76" t="s">
        <v>4745</v>
      </c>
      <c r="B3884" s="75" t="s">
        <v>7838</v>
      </c>
    </row>
    <row r="3885" spans="1:2" ht="15">
      <c r="A3885" s="76" t="s">
        <v>4746</v>
      </c>
      <c r="B3885" s="75" t="s">
        <v>7838</v>
      </c>
    </row>
    <row r="3886" spans="1:2" ht="15">
      <c r="A3886" s="76" t="s">
        <v>4747</v>
      </c>
      <c r="B3886" s="75" t="s">
        <v>7838</v>
      </c>
    </row>
    <row r="3887" spans="1:2" ht="15">
      <c r="A3887" s="76" t="s">
        <v>1100</v>
      </c>
      <c r="B3887" s="75" t="s">
        <v>7838</v>
      </c>
    </row>
    <row r="3888" spans="1:2" ht="15">
      <c r="A3888" s="76" t="s">
        <v>4748</v>
      </c>
      <c r="B3888" s="75" t="s">
        <v>7838</v>
      </c>
    </row>
    <row r="3889" spans="1:2" ht="15">
      <c r="A3889" s="76" t="s">
        <v>4749</v>
      </c>
      <c r="B3889" s="75" t="s">
        <v>7838</v>
      </c>
    </row>
    <row r="3890" spans="1:2" ht="15">
      <c r="A3890" s="76" t="s">
        <v>4750</v>
      </c>
      <c r="B3890" s="75" t="s">
        <v>7838</v>
      </c>
    </row>
    <row r="3891" spans="1:2" ht="15">
      <c r="A3891" s="76" t="s">
        <v>4751</v>
      </c>
      <c r="B3891" s="75" t="s">
        <v>7838</v>
      </c>
    </row>
    <row r="3892" spans="1:2" ht="15">
      <c r="A3892" s="76" t="s">
        <v>4752</v>
      </c>
      <c r="B3892" s="75" t="s">
        <v>7838</v>
      </c>
    </row>
    <row r="3893" spans="1:2" ht="15">
      <c r="A3893" s="76" t="s">
        <v>4753</v>
      </c>
      <c r="B3893" s="75" t="s">
        <v>7838</v>
      </c>
    </row>
    <row r="3894" spans="1:2" ht="15">
      <c r="A3894" s="76" t="s">
        <v>4754</v>
      </c>
      <c r="B3894" s="75" t="s">
        <v>7838</v>
      </c>
    </row>
    <row r="3895" spans="1:2" ht="15">
      <c r="A3895" s="76" t="s">
        <v>4755</v>
      </c>
      <c r="B3895" s="75" t="s">
        <v>7838</v>
      </c>
    </row>
    <row r="3896" spans="1:2" ht="15">
      <c r="A3896" s="76" t="s">
        <v>4756</v>
      </c>
      <c r="B3896" s="75" t="s">
        <v>7838</v>
      </c>
    </row>
    <row r="3897" spans="1:2" ht="15">
      <c r="A3897" s="76" t="s">
        <v>4757</v>
      </c>
      <c r="B3897" s="75" t="s">
        <v>7838</v>
      </c>
    </row>
    <row r="3898" spans="1:2" ht="15">
      <c r="A3898" s="76" t="s">
        <v>4758</v>
      </c>
      <c r="B3898" s="75" t="s">
        <v>7838</v>
      </c>
    </row>
    <row r="3899" spans="1:2" ht="15">
      <c r="A3899" s="76" t="s">
        <v>4759</v>
      </c>
      <c r="B3899" s="75" t="s">
        <v>7838</v>
      </c>
    </row>
    <row r="3900" spans="1:2" ht="15">
      <c r="A3900" s="76" t="s">
        <v>4760</v>
      </c>
      <c r="B3900" s="75" t="s">
        <v>7838</v>
      </c>
    </row>
    <row r="3901" spans="1:2" ht="15">
      <c r="A3901" s="76" t="s">
        <v>4761</v>
      </c>
      <c r="B3901" s="75" t="s">
        <v>7838</v>
      </c>
    </row>
    <row r="3902" spans="1:2" ht="15">
      <c r="A3902" s="76" t="s">
        <v>4762</v>
      </c>
      <c r="B3902" s="75" t="s">
        <v>7838</v>
      </c>
    </row>
    <row r="3903" spans="1:2" ht="15">
      <c r="A3903" s="76" t="s">
        <v>4763</v>
      </c>
      <c r="B3903" s="75" t="s">
        <v>7838</v>
      </c>
    </row>
    <row r="3904" spans="1:2" ht="15">
      <c r="A3904" s="76" t="s">
        <v>4764</v>
      </c>
      <c r="B3904" s="75" t="s">
        <v>7838</v>
      </c>
    </row>
    <row r="3905" spans="1:2" ht="15">
      <c r="A3905" s="76" t="s">
        <v>4765</v>
      </c>
      <c r="B3905" s="75" t="s">
        <v>7838</v>
      </c>
    </row>
    <row r="3906" spans="1:2" ht="15">
      <c r="A3906" s="76" t="s">
        <v>4766</v>
      </c>
      <c r="B3906" s="75" t="s">
        <v>7838</v>
      </c>
    </row>
    <row r="3907" spans="1:2" ht="15">
      <c r="A3907" s="76" t="s">
        <v>4767</v>
      </c>
      <c r="B3907" s="75" t="s">
        <v>7838</v>
      </c>
    </row>
    <row r="3908" spans="1:2" ht="15">
      <c r="A3908" s="76" t="s">
        <v>4768</v>
      </c>
      <c r="B3908" s="75" t="s">
        <v>7838</v>
      </c>
    </row>
    <row r="3909" spans="1:2" ht="15">
      <c r="A3909" s="76" t="s">
        <v>4769</v>
      </c>
      <c r="B3909" s="75" t="s">
        <v>7838</v>
      </c>
    </row>
    <row r="3910" spans="1:2" ht="15">
      <c r="A3910" s="76" t="s">
        <v>762</v>
      </c>
      <c r="B3910" s="75" t="s">
        <v>7838</v>
      </c>
    </row>
    <row r="3911" spans="1:2" ht="15">
      <c r="A3911" s="76" t="s">
        <v>4770</v>
      </c>
      <c r="B3911" s="75" t="s">
        <v>7838</v>
      </c>
    </row>
    <row r="3912" spans="1:2" ht="15">
      <c r="A3912" s="76" t="s">
        <v>4771</v>
      </c>
      <c r="B3912" s="75" t="s">
        <v>7838</v>
      </c>
    </row>
    <row r="3913" spans="1:2" ht="15">
      <c r="A3913" s="76" t="s">
        <v>4772</v>
      </c>
      <c r="B3913" s="75" t="s">
        <v>7838</v>
      </c>
    </row>
    <row r="3914" spans="1:2" ht="15">
      <c r="A3914" s="76" t="s">
        <v>4773</v>
      </c>
      <c r="B3914" s="75" t="s">
        <v>7838</v>
      </c>
    </row>
    <row r="3915" spans="1:2" ht="15">
      <c r="A3915" s="76" t="s">
        <v>4774</v>
      </c>
      <c r="B3915" s="75" t="s">
        <v>7838</v>
      </c>
    </row>
    <row r="3916" spans="1:2" ht="15">
      <c r="A3916" s="76" t="s">
        <v>1261</v>
      </c>
      <c r="B3916" s="75" t="s">
        <v>7838</v>
      </c>
    </row>
    <row r="3917" spans="1:2" ht="15">
      <c r="A3917" s="76" t="s">
        <v>4775</v>
      </c>
      <c r="B3917" s="75" t="s">
        <v>7838</v>
      </c>
    </row>
    <row r="3918" spans="1:2" ht="15">
      <c r="A3918" s="76" t="s">
        <v>4776</v>
      </c>
      <c r="B3918" s="75" t="s">
        <v>7838</v>
      </c>
    </row>
    <row r="3919" spans="1:2" ht="15">
      <c r="A3919" s="76" t="s">
        <v>4777</v>
      </c>
      <c r="B3919" s="75" t="s">
        <v>7838</v>
      </c>
    </row>
    <row r="3920" spans="1:2" ht="15">
      <c r="A3920" s="76" t="s">
        <v>1486</v>
      </c>
      <c r="B3920" s="75" t="s">
        <v>7838</v>
      </c>
    </row>
    <row r="3921" spans="1:2" ht="15">
      <c r="A3921" s="76" t="s">
        <v>4778</v>
      </c>
      <c r="B3921" s="75" t="s">
        <v>7838</v>
      </c>
    </row>
    <row r="3922" spans="1:2" ht="15">
      <c r="A3922" s="76" t="s">
        <v>4779</v>
      </c>
      <c r="B3922" s="75" t="s">
        <v>7838</v>
      </c>
    </row>
    <row r="3923" spans="1:2" ht="15">
      <c r="A3923" s="76" t="s">
        <v>4780</v>
      </c>
      <c r="B3923" s="75" t="s">
        <v>7838</v>
      </c>
    </row>
    <row r="3924" spans="1:2" ht="15">
      <c r="A3924" s="76" t="s">
        <v>4781</v>
      </c>
      <c r="B3924" s="75" t="s">
        <v>7838</v>
      </c>
    </row>
    <row r="3925" spans="1:2" ht="15">
      <c r="A3925" s="76" t="s">
        <v>4782</v>
      </c>
      <c r="B3925" s="75" t="s">
        <v>7838</v>
      </c>
    </row>
    <row r="3926" spans="1:2" ht="15">
      <c r="A3926" s="76" t="s">
        <v>4783</v>
      </c>
      <c r="B3926" s="75" t="s">
        <v>7838</v>
      </c>
    </row>
    <row r="3927" spans="1:2" ht="15">
      <c r="A3927" s="76" t="s">
        <v>4784</v>
      </c>
      <c r="B3927" s="75" t="s">
        <v>7838</v>
      </c>
    </row>
    <row r="3928" spans="1:2" ht="15">
      <c r="A3928" s="76" t="s">
        <v>4785</v>
      </c>
      <c r="B3928" s="75" t="s">
        <v>7838</v>
      </c>
    </row>
    <row r="3929" spans="1:2" ht="15">
      <c r="A3929" s="76" t="s">
        <v>4786</v>
      </c>
      <c r="B3929" s="75" t="s">
        <v>7838</v>
      </c>
    </row>
    <row r="3930" spans="1:2" ht="15">
      <c r="A3930" s="76" t="s">
        <v>4787</v>
      </c>
      <c r="B3930" s="75" t="s">
        <v>7838</v>
      </c>
    </row>
    <row r="3931" spans="1:2" ht="15">
      <c r="A3931" s="76" t="s">
        <v>4788</v>
      </c>
      <c r="B3931" s="75" t="s">
        <v>7838</v>
      </c>
    </row>
    <row r="3932" spans="1:2" ht="15">
      <c r="A3932" s="76" t="s">
        <v>951</v>
      </c>
      <c r="B3932" s="75" t="s">
        <v>7838</v>
      </c>
    </row>
    <row r="3933" spans="1:2" ht="15">
      <c r="A3933" s="76" t="s">
        <v>4789</v>
      </c>
      <c r="B3933" s="75" t="s">
        <v>7838</v>
      </c>
    </row>
    <row r="3934" spans="1:2" ht="15">
      <c r="A3934" s="76" t="s">
        <v>4790</v>
      </c>
      <c r="B3934" s="75" t="s">
        <v>7838</v>
      </c>
    </row>
    <row r="3935" spans="1:2" ht="15">
      <c r="A3935" s="76" t="s">
        <v>4791</v>
      </c>
      <c r="B3935" s="75" t="s">
        <v>7838</v>
      </c>
    </row>
    <row r="3936" spans="1:2" ht="15">
      <c r="A3936" s="76" t="s">
        <v>4792</v>
      </c>
      <c r="B3936" s="75" t="s">
        <v>7838</v>
      </c>
    </row>
    <row r="3937" spans="1:2" ht="15">
      <c r="A3937" s="76" t="s">
        <v>4793</v>
      </c>
      <c r="B3937" s="75" t="s">
        <v>7838</v>
      </c>
    </row>
    <row r="3938" spans="1:2" ht="15">
      <c r="A3938" s="76" t="s">
        <v>4794</v>
      </c>
      <c r="B3938" s="75" t="s">
        <v>7838</v>
      </c>
    </row>
    <row r="3939" spans="1:2" ht="15">
      <c r="A3939" s="76" t="s">
        <v>4795</v>
      </c>
      <c r="B3939" s="75" t="s">
        <v>7838</v>
      </c>
    </row>
    <row r="3940" spans="1:2" ht="15">
      <c r="A3940" s="76" t="s">
        <v>4796</v>
      </c>
      <c r="B3940" s="75" t="s">
        <v>7838</v>
      </c>
    </row>
    <row r="3941" spans="1:2" ht="15">
      <c r="A3941" s="76" t="s">
        <v>4797</v>
      </c>
      <c r="B3941" s="75" t="s">
        <v>7838</v>
      </c>
    </row>
    <row r="3942" spans="1:2" ht="15">
      <c r="A3942" s="76" t="s">
        <v>4798</v>
      </c>
      <c r="B3942" s="75" t="s">
        <v>7838</v>
      </c>
    </row>
    <row r="3943" spans="1:2" ht="15">
      <c r="A3943" s="76" t="s">
        <v>4799</v>
      </c>
      <c r="B3943" s="75" t="s">
        <v>7838</v>
      </c>
    </row>
    <row r="3944" spans="1:2" ht="15">
      <c r="A3944" s="76" t="s">
        <v>844</v>
      </c>
      <c r="B3944" s="75" t="s">
        <v>7838</v>
      </c>
    </row>
    <row r="3945" spans="1:2" ht="15">
      <c r="A3945" s="76" t="s">
        <v>4800</v>
      </c>
      <c r="B3945" s="75" t="s">
        <v>7838</v>
      </c>
    </row>
    <row r="3946" spans="1:2" ht="15">
      <c r="A3946" s="76" t="s">
        <v>4801</v>
      </c>
      <c r="B3946" s="75" t="s">
        <v>7838</v>
      </c>
    </row>
    <row r="3947" spans="1:2" ht="15">
      <c r="A3947" s="76" t="s">
        <v>4802</v>
      </c>
      <c r="B3947" s="75" t="s">
        <v>7838</v>
      </c>
    </row>
    <row r="3948" spans="1:2" ht="15">
      <c r="A3948" s="76" t="s">
        <v>4803</v>
      </c>
      <c r="B3948" s="75" t="s">
        <v>7838</v>
      </c>
    </row>
    <row r="3949" spans="1:2" ht="15">
      <c r="A3949" s="76" t="s">
        <v>4804</v>
      </c>
      <c r="B3949" s="75" t="s">
        <v>7838</v>
      </c>
    </row>
    <row r="3950" spans="1:2" ht="15">
      <c r="A3950" s="76" t="s">
        <v>910</v>
      </c>
      <c r="B3950" s="75" t="s">
        <v>7838</v>
      </c>
    </row>
    <row r="3951" spans="1:2" ht="15">
      <c r="A3951" s="76" t="s">
        <v>4805</v>
      </c>
      <c r="B3951" s="75" t="s">
        <v>7838</v>
      </c>
    </row>
    <row r="3952" spans="1:2" ht="15">
      <c r="A3952" s="76" t="s">
        <v>921</v>
      </c>
      <c r="B3952" s="75" t="s">
        <v>7838</v>
      </c>
    </row>
    <row r="3953" spans="1:2" ht="15">
      <c r="A3953" s="76" t="s">
        <v>4806</v>
      </c>
      <c r="B3953" s="75" t="s">
        <v>7838</v>
      </c>
    </row>
    <row r="3954" spans="1:2" ht="15">
      <c r="A3954" s="76" t="s">
        <v>4807</v>
      </c>
      <c r="B3954" s="75" t="s">
        <v>7838</v>
      </c>
    </row>
    <row r="3955" spans="1:2" ht="15">
      <c r="A3955" s="76" t="s">
        <v>4808</v>
      </c>
      <c r="B3955" s="75" t="s">
        <v>7838</v>
      </c>
    </row>
    <row r="3956" spans="1:2" ht="15">
      <c r="A3956" s="76" t="s">
        <v>4809</v>
      </c>
      <c r="B3956" s="75" t="s">
        <v>7838</v>
      </c>
    </row>
    <row r="3957" spans="1:2" ht="15">
      <c r="A3957" s="76" t="s">
        <v>4810</v>
      </c>
      <c r="B3957" s="75" t="s">
        <v>7838</v>
      </c>
    </row>
    <row r="3958" spans="1:2" ht="15">
      <c r="A3958" s="76" t="s">
        <v>4811</v>
      </c>
      <c r="B3958" s="75" t="s">
        <v>7838</v>
      </c>
    </row>
    <row r="3959" spans="1:2" ht="15">
      <c r="A3959" s="76" t="s">
        <v>4812</v>
      </c>
      <c r="B3959" s="75" t="s">
        <v>7838</v>
      </c>
    </row>
    <row r="3960" spans="1:2" ht="15">
      <c r="A3960" s="76" t="s">
        <v>1129</v>
      </c>
      <c r="B3960" s="75" t="s">
        <v>7838</v>
      </c>
    </row>
    <row r="3961" spans="1:2" ht="15">
      <c r="A3961" s="76" t="s">
        <v>4813</v>
      </c>
      <c r="B3961" s="75" t="s">
        <v>7838</v>
      </c>
    </row>
    <row r="3962" spans="1:2" ht="15">
      <c r="A3962" s="76" t="s">
        <v>4814</v>
      </c>
      <c r="B3962" s="75" t="s">
        <v>7838</v>
      </c>
    </row>
    <row r="3963" spans="1:2" ht="15">
      <c r="A3963" s="76" t="s">
        <v>4815</v>
      </c>
      <c r="B3963" s="75" t="s">
        <v>7838</v>
      </c>
    </row>
    <row r="3964" spans="1:2" ht="15">
      <c r="A3964" s="76" t="s">
        <v>4816</v>
      </c>
      <c r="B3964" s="75" t="s">
        <v>7838</v>
      </c>
    </row>
    <row r="3965" spans="1:2" ht="15">
      <c r="A3965" s="76" t="s">
        <v>4817</v>
      </c>
      <c r="B3965" s="75" t="s">
        <v>7838</v>
      </c>
    </row>
    <row r="3966" spans="1:2" ht="15">
      <c r="A3966" s="76" t="s">
        <v>4818</v>
      </c>
      <c r="B3966" s="75" t="s">
        <v>7838</v>
      </c>
    </row>
    <row r="3967" spans="1:2" ht="15">
      <c r="A3967" s="76" t="s">
        <v>4819</v>
      </c>
      <c r="B3967" s="75" t="s">
        <v>7838</v>
      </c>
    </row>
    <row r="3968" spans="1:2" ht="15">
      <c r="A3968" s="76" t="s">
        <v>4820</v>
      </c>
      <c r="B3968" s="75" t="s">
        <v>7838</v>
      </c>
    </row>
    <row r="3969" spans="1:2" ht="15">
      <c r="A3969" s="76" t="s">
        <v>4821</v>
      </c>
      <c r="B3969" s="75" t="s">
        <v>7838</v>
      </c>
    </row>
    <row r="3970" spans="1:2" ht="15">
      <c r="A3970" s="76" t="s">
        <v>4822</v>
      </c>
      <c r="B3970" s="75" t="s">
        <v>7838</v>
      </c>
    </row>
    <row r="3971" spans="1:2" ht="15">
      <c r="A3971" s="76" t="s">
        <v>4823</v>
      </c>
      <c r="B3971" s="75" t="s">
        <v>7838</v>
      </c>
    </row>
    <row r="3972" spans="1:2" ht="15">
      <c r="A3972" s="76" t="s">
        <v>4824</v>
      </c>
      <c r="B3972" s="75" t="s">
        <v>7838</v>
      </c>
    </row>
    <row r="3973" spans="1:2" ht="15">
      <c r="A3973" s="76" t="s">
        <v>4825</v>
      </c>
      <c r="B3973" s="75" t="s">
        <v>7838</v>
      </c>
    </row>
    <row r="3974" spans="1:2" ht="15">
      <c r="A3974" s="76" t="s">
        <v>4826</v>
      </c>
      <c r="B3974" s="75" t="s">
        <v>7838</v>
      </c>
    </row>
    <row r="3975" spans="1:2" ht="15">
      <c r="A3975" s="76" t="s">
        <v>4827</v>
      </c>
      <c r="B3975" s="75" t="s">
        <v>7838</v>
      </c>
    </row>
    <row r="3976" spans="1:2" ht="15">
      <c r="A3976" s="76" t="s">
        <v>4828</v>
      </c>
      <c r="B3976" s="75" t="s">
        <v>7838</v>
      </c>
    </row>
    <row r="3977" spans="1:2" ht="15">
      <c r="A3977" s="76" t="s">
        <v>4829</v>
      </c>
      <c r="B3977" s="75" t="s">
        <v>7838</v>
      </c>
    </row>
    <row r="3978" spans="1:2" ht="15">
      <c r="A3978" s="76" t="s">
        <v>4830</v>
      </c>
      <c r="B3978" s="75" t="s">
        <v>7838</v>
      </c>
    </row>
    <row r="3979" spans="1:2" ht="15">
      <c r="A3979" s="76" t="s">
        <v>4831</v>
      </c>
      <c r="B3979" s="75" t="s">
        <v>7838</v>
      </c>
    </row>
    <row r="3980" spans="1:2" ht="15">
      <c r="A3980" s="76" t="s">
        <v>4832</v>
      </c>
      <c r="B3980" s="75" t="s">
        <v>7838</v>
      </c>
    </row>
    <row r="3981" spans="1:2" ht="15">
      <c r="A3981" s="76" t="s">
        <v>1090</v>
      </c>
      <c r="B3981" s="75" t="s">
        <v>7838</v>
      </c>
    </row>
    <row r="3982" spans="1:2" ht="15">
      <c r="A3982" s="76" t="s">
        <v>4833</v>
      </c>
      <c r="B3982" s="75" t="s">
        <v>7838</v>
      </c>
    </row>
    <row r="3983" spans="1:2" ht="15">
      <c r="A3983" s="76" t="s">
        <v>4834</v>
      </c>
      <c r="B3983" s="75" t="s">
        <v>7838</v>
      </c>
    </row>
    <row r="3984" spans="1:2" ht="15">
      <c r="A3984" s="76" t="s">
        <v>4835</v>
      </c>
      <c r="B3984" s="75" t="s">
        <v>7838</v>
      </c>
    </row>
    <row r="3985" spans="1:2" ht="15">
      <c r="A3985" s="76" t="s">
        <v>4836</v>
      </c>
      <c r="B3985" s="75" t="s">
        <v>7838</v>
      </c>
    </row>
    <row r="3986" spans="1:2" ht="15">
      <c r="A3986" s="76" t="s">
        <v>4837</v>
      </c>
      <c r="B3986" s="75" t="s">
        <v>7838</v>
      </c>
    </row>
    <row r="3987" spans="1:2" ht="15">
      <c r="A3987" s="76" t="s">
        <v>4838</v>
      </c>
      <c r="B3987" s="75" t="s">
        <v>7838</v>
      </c>
    </row>
    <row r="3988" spans="1:2" ht="15">
      <c r="A3988" s="76" t="s">
        <v>1492</v>
      </c>
      <c r="B3988" s="75" t="s">
        <v>7838</v>
      </c>
    </row>
    <row r="3989" spans="1:2" ht="15">
      <c r="A3989" s="76" t="s">
        <v>4839</v>
      </c>
      <c r="B3989" s="75" t="s">
        <v>7838</v>
      </c>
    </row>
    <row r="3990" spans="1:2" ht="15">
      <c r="A3990" s="76" t="s">
        <v>4840</v>
      </c>
      <c r="B3990" s="75" t="s">
        <v>7838</v>
      </c>
    </row>
    <row r="3991" spans="1:2" ht="15">
      <c r="A3991" s="76" t="s">
        <v>4841</v>
      </c>
      <c r="B3991" s="75" t="s">
        <v>7838</v>
      </c>
    </row>
    <row r="3992" spans="1:2" ht="15">
      <c r="A3992" s="76" t="s">
        <v>4842</v>
      </c>
      <c r="B3992" s="75" t="s">
        <v>7838</v>
      </c>
    </row>
    <row r="3993" spans="1:2" ht="15">
      <c r="A3993" s="76" t="s">
        <v>4843</v>
      </c>
      <c r="B3993" s="75" t="s">
        <v>7838</v>
      </c>
    </row>
    <row r="3994" spans="1:2" ht="15">
      <c r="A3994" s="76" t="s">
        <v>4844</v>
      </c>
      <c r="B3994" s="75" t="s">
        <v>7838</v>
      </c>
    </row>
    <row r="3995" spans="1:2" ht="15">
      <c r="A3995" s="76" t="s">
        <v>4845</v>
      </c>
      <c r="B3995" s="75" t="s">
        <v>7838</v>
      </c>
    </row>
    <row r="3996" spans="1:2" ht="15">
      <c r="A3996" s="76" t="s">
        <v>1021</v>
      </c>
      <c r="B3996" s="75" t="s">
        <v>7838</v>
      </c>
    </row>
    <row r="3997" spans="1:2" ht="15">
      <c r="A3997" s="76" t="s">
        <v>4846</v>
      </c>
      <c r="B3997" s="75" t="s">
        <v>7838</v>
      </c>
    </row>
    <row r="3998" spans="1:2" ht="15">
      <c r="A3998" s="76" t="s">
        <v>4847</v>
      </c>
      <c r="B3998" s="75" t="s">
        <v>7838</v>
      </c>
    </row>
    <row r="3999" spans="1:2" ht="15">
      <c r="A3999" s="76" t="s">
        <v>4848</v>
      </c>
      <c r="B3999" s="75" t="s">
        <v>7838</v>
      </c>
    </row>
    <row r="4000" spans="1:2" ht="15">
      <c r="A4000" s="76" t="s">
        <v>4849</v>
      </c>
      <c r="B4000" s="75" t="s">
        <v>7838</v>
      </c>
    </row>
    <row r="4001" spans="1:2" ht="15">
      <c r="A4001" s="76" t="s">
        <v>4850</v>
      </c>
      <c r="B4001" s="75" t="s">
        <v>7838</v>
      </c>
    </row>
    <row r="4002" spans="1:2" ht="15">
      <c r="A4002" s="76" t="s">
        <v>4851</v>
      </c>
      <c r="B4002" s="75" t="s">
        <v>7838</v>
      </c>
    </row>
    <row r="4003" spans="1:2" ht="15">
      <c r="A4003" s="76" t="s">
        <v>4852</v>
      </c>
      <c r="B4003" s="75" t="s">
        <v>7838</v>
      </c>
    </row>
    <row r="4004" spans="1:2" ht="15">
      <c r="A4004" s="76" t="s">
        <v>4853</v>
      </c>
      <c r="B4004" s="75" t="s">
        <v>7838</v>
      </c>
    </row>
    <row r="4005" spans="1:2" ht="15">
      <c r="A4005" s="76" t="s">
        <v>4854</v>
      </c>
      <c r="B4005" s="75" t="s">
        <v>7838</v>
      </c>
    </row>
    <row r="4006" spans="1:2" ht="15">
      <c r="A4006" s="76" t="s">
        <v>4855</v>
      </c>
      <c r="B4006" s="75" t="s">
        <v>7838</v>
      </c>
    </row>
    <row r="4007" spans="1:2" ht="15">
      <c r="A4007" s="76" t="s">
        <v>4856</v>
      </c>
      <c r="B4007" s="75" t="s">
        <v>7838</v>
      </c>
    </row>
    <row r="4008" spans="1:2" ht="15">
      <c r="A4008" s="76" t="s">
        <v>4857</v>
      </c>
      <c r="B4008" s="75" t="s">
        <v>7838</v>
      </c>
    </row>
    <row r="4009" spans="1:2" ht="15">
      <c r="A4009" s="76" t="s">
        <v>4858</v>
      </c>
      <c r="B4009" s="75" t="s">
        <v>7838</v>
      </c>
    </row>
    <row r="4010" spans="1:2" ht="15">
      <c r="A4010" s="76" t="s">
        <v>4859</v>
      </c>
      <c r="B4010" s="75" t="s">
        <v>7838</v>
      </c>
    </row>
    <row r="4011" spans="1:2" ht="15">
      <c r="A4011" s="76" t="s">
        <v>4860</v>
      </c>
      <c r="B4011" s="75" t="s">
        <v>7838</v>
      </c>
    </row>
    <row r="4012" spans="1:2" ht="15">
      <c r="A4012" s="76" t="s">
        <v>4861</v>
      </c>
      <c r="B4012" s="75" t="s">
        <v>7838</v>
      </c>
    </row>
    <row r="4013" spans="1:2" ht="15">
      <c r="A4013" s="76" t="s">
        <v>4862</v>
      </c>
      <c r="B4013" s="75" t="s">
        <v>7838</v>
      </c>
    </row>
    <row r="4014" spans="1:2" ht="15">
      <c r="A4014" s="76" t="s">
        <v>4863</v>
      </c>
      <c r="B4014" s="75" t="s">
        <v>7838</v>
      </c>
    </row>
    <row r="4015" spans="1:2" ht="15">
      <c r="A4015" s="76" t="s">
        <v>4864</v>
      </c>
      <c r="B4015" s="75" t="s">
        <v>7838</v>
      </c>
    </row>
    <row r="4016" spans="1:2" ht="15">
      <c r="A4016" s="76" t="s">
        <v>4865</v>
      </c>
      <c r="B4016" s="75" t="s">
        <v>7838</v>
      </c>
    </row>
    <row r="4017" spans="1:2" ht="15">
      <c r="A4017" s="76" t="s">
        <v>4866</v>
      </c>
      <c r="B4017" s="75" t="s">
        <v>7838</v>
      </c>
    </row>
    <row r="4018" spans="1:2" ht="15">
      <c r="A4018" s="76" t="s">
        <v>4867</v>
      </c>
      <c r="B4018" s="75" t="s">
        <v>7838</v>
      </c>
    </row>
    <row r="4019" spans="1:2" ht="15">
      <c r="A4019" s="76" t="s">
        <v>4868</v>
      </c>
      <c r="B4019" s="75" t="s">
        <v>7838</v>
      </c>
    </row>
    <row r="4020" spans="1:2" ht="15">
      <c r="A4020" s="76" t="s">
        <v>4869</v>
      </c>
      <c r="B4020" s="75" t="s">
        <v>7838</v>
      </c>
    </row>
    <row r="4021" spans="1:2" ht="15">
      <c r="A4021" s="76" t="s">
        <v>4870</v>
      </c>
      <c r="B4021" s="75" t="s">
        <v>7838</v>
      </c>
    </row>
    <row r="4022" spans="1:2" ht="15">
      <c r="A4022" s="76" t="s">
        <v>4871</v>
      </c>
      <c r="B4022" s="75" t="s">
        <v>7838</v>
      </c>
    </row>
    <row r="4023" spans="1:2" ht="15">
      <c r="A4023" s="76" t="s">
        <v>833</v>
      </c>
      <c r="B4023" s="75" t="s">
        <v>7838</v>
      </c>
    </row>
    <row r="4024" spans="1:2" ht="15">
      <c r="A4024" s="76" t="s">
        <v>4872</v>
      </c>
      <c r="B4024" s="75" t="s">
        <v>7838</v>
      </c>
    </row>
    <row r="4025" spans="1:2" ht="15">
      <c r="A4025" s="76" t="s">
        <v>4873</v>
      </c>
      <c r="B4025" s="75" t="s">
        <v>7838</v>
      </c>
    </row>
    <row r="4026" spans="1:2" ht="15">
      <c r="A4026" s="76" t="s">
        <v>4874</v>
      </c>
      <c r="B4026" s="75" t="s">
        <v>7838</v>
      </c>
    </row>
    <row r="4027" spans="1:2" ht="15">
      <c r="A4027" s="76" t="s">
        <v>4875</v>
      </c>
      <c r="B4027" s="75" t="s">
        <v>7838</v>
      </c>
    </row>
    <row r="4028" spans="1:2" ht="15">
      <c r="A4028" s="76" t="s">
        <v>4876</v>
      </c>
      <c r="B4028" s="75" t="s">
        <v>7838</v>
      </c>
    </row>
    <row r="4029" spans="1:2" ht="15">
      <c r="A4029" s="76" t="s">
        <v>4877</v>
      </c>
      <c r="B4029" s="75" t="s">
        <v>7838</v>
      </c>
    </row>
    <row r="4030" spans="1:2" ht="15">
      <c r="A4030" s="76" t="s">
        <v>4878</v>
      </c>
      <c r="B4030" s="75" t="s">
        <v>7838</v>
      </c>
    </row>
    <row r="4031" spans="1:2" ht="15">
      <c r="A4031" s="76" t="s">
        <v>4879</v>
      </c>
      <c r="B4031" s="75" t="s">
        <v>7838</v>
      </c>
    </row>
    <row r="4032" spans="1:2" ht="15">
      <c r="A4032" s="76" t="s">
        <v>1373</v>
      </c>
      <c r="B4032" s="75" t="s">
        <v>7838</v>
      </c>
    </row>
    <row r="4033" spans="1:2" ht="15">
      <c r="A4033" s="76" t="s">
        <v>4880</v>
      </c>
      <c r="B4033" s="75" t="s">
        <v>7838</v>
      </c>
    </row>
    <row r="4034" spans="1:2" ht="15">
      <c r="A4034" s="76" t="s">
        <v>4881</v>
      </c>
      <c r="B4034" s="75" t="s">
        <v>7838</v>
      </c>
    </row>
    <row r="4035" spans="1:2" ht="15">
      <c r="A4035" s="76" t="s">
        <v>4882</v>
      </c>
      <c r="B4035" s="75" t="s">
        <v>7838</v>
      </c>
    </row>
    <row r="4036" spans="1:2" ht="15">
      <c r="A4036" s="76" t="s">
        <v>4883</v>
      </c>
      <c r="B4036" s="75" t="s">
        <v>7838</v>
      </c>
    </row>
    <row r="4037" spans="1:2" ht="15">
      <c r="A4037" s="76" t="s">
        <v>4884</v>
      </c>
      <c r="B4037" s="75" t="s">
        <v>7838</v>
      </c>
    </row>
    <row r="4038" spans="1:2" ht="15">
      <c r="A4038" s="76" t="s">
        <v>4885</v>
      </c>
      <c r="B4038" s="75" t="s">
        <v>7838</v>
      </c>
    </row>
    <row r="4039" spans="1:2" ht="15">
      <c r="A4039" s="76" t="s">
        <v>4886</v>
      </c>
      <c r="B4039" s="75" t="s">
        <v>7838</v>
      </c>
    </row>
    <row r="4040" spans="1:2" ht="15">
      <c r="A4040" s="76" t="s">
        <v>4887</v>
      </c>
      <c r="B4040" s="75" t="s">
        <v>7838</v>
      </c>
    </row>
    <row r="4041" spans="1:2" ht="15">
      <c r="A4041" s="76" t="s">
        <v>4888</v>
      </c>
      <c r="B4041" s="75" t="s">
        <v>7838</v>
      </c>
    </row>
    <row r="4042" spans="1:2" ht="15">
      <c r="A4042" s="76" t="s">
        <v>4889</v>
      </c>
      <c r="B4042" s="75" t="s">
        <v>7838</v>
      </c>
    </row>
    <row r="4043" spans="1:2" ht="15">
      <c r="A4043" s="76" t="s">
        <v>4890</v>
      </c>
      <c r="B4043" s="75" t="s">
        <v>7838</v>
      </c>
    </row>
    <row r="4044" spans="1:2" ht="15">
      <c r="A4044" s="76" t="s">
        <v>4891</v>
      </c>
      <c r="B4044" s="75" t="s">
        <v>7838</v>
      </c>
    </row>
    <row r="4045" spans="1:2" ht="15">
      <c r="A4045" s="76" t="s">
        <v>4892</v>
      </c>
      <c r="B4045" s="75" t="s">
        <v>7838</v>
      </c>
    </row>
    <row r="4046" spans="1:2" ht="15">
      <c r="A4046" s="76" t="s">
        <v>4893</v>
      </c>
      <c r="B4046" s="75" t="s">
        <v>7838</v>
      </c>
    </row>
    <row r="4047" spans="1:2" ht="15">
      <c r="A4047" s="76" t="s">
        <v>4894</v>
      </c>
      <c r="B4047" s="75" t="s">
        <v>7838</v>
      </c>
    </row>
    <row r="4048" spans="1:2" ht="15">
      <c r="A4048" s="76" t="s">
        <v>4895</v>
      </c>
      <c r="B4048" s="75" t="s">
        <v>7838</v>
      </c>
    </row>
    <row r="4049" spans="1:2" ht="15">
      <c r="A4049" s="76" t="s">
        <v>4896</v>
      </c>
      <c r="B4049" s="75" t="s">
        <v>7838</v>
      </c>
    </row>
    <row r="4050" spans="1:2" ht="15">
      <c r="A4050" s="76" t="s">
        <v>4897</v>
      </c>
      <c r="B4050" s="75" t="s">
        <v>7838</v>
      </c>
    </row>
    <row r="4051" spans="1:2" ht="15">
      <c r="A4051" s="76" t="s">
        <v>4898</v>
      </c>
      <c r="B4051" s="75" t="s">
        <v>7838</v>
      </c>
    </row>
    <row r="4052" spans="1:2" ht="15">
      <c r="A4052" s="76" t="s">
        <v>4899</v>
      </c>
      <c r="B4052" s="75" t="s">
        <v>7838</v>
      </c>
    </row>
    <row r="4053" spans="1:2" ht="15">
      <c r="A4053" s="76" t="s">
        <v>1427</v>
      </c>
      <c r="B4053" s="75" t="s">
        <v>7838</v>
      </c>
    </row>
    <row r="4054" spans="1:2" ht="15">
      <c r="A4054" s="76" t="s">
        <v>655</v>
      </c>
      <c r="B4054" s="75" t="s">
        <v>7838</v>
      </c>
    </row>
    <row r="4055" spans="1:2" ht="15">
      <c r="A4055" s="76" t="s">
        <v>4900</v>
      </c>
      <c r="B4055" s="75" t="s">
        <v>7838</v>
      </c>
    </row>
    <row r="4056" spans="1:2" ht="15">
      <c r="A4056" s="76" t="s">
        <v>4901</v>
      </c>
      <c r="B4056" s="75" t="s">
        <v>7838</v>
      </c>
    </row>
    <row r="4057" spans="1:2" ht="15">
      <c r="A4057" s="76" t="s">
        <v>1360</v>
      </c>
      <c r="B4057" s="75" t="s">
        <v>7838</v>
      </c>
    </row>
    <row r="4058" spans="1:2" ht="15">
      <c r="A4058" s="76" t="s">
        <v>4902</v>
      </c>
      <c r="B4058" s="75" t="s">
        <v>7838</v>
      </c>
    </row>
    <row r="4059" spans="1:2" ht="15">
      <c r="A4059" s="76" t="s">
        <v>4903</v>
      </c>
      <c r="B4059" s="75" t="s">
        <v>7838</v>
      </c>
    </row>
    <row r="4060" spans="1:2" ht="15">
      <c r="A4060" s="76" t="s">
        <v>4904</v>
      </c>
      <c r="B4060" s="75" t="s">
        <v>7838</v>
      </c>
    </row>
    <row r="4061" spans="1:2" ht="15">
      <c r="A4061" s="76" t="s">
        <v>4905</v>
      </c>
      <c r="B4061" s="75" t="s">
        <v>7838</v>
      </c>
    </row>
    <row r="4062" spans="1:2" ht="15">
      <c r="A4062" s="76" t="s">
        <v>4906</v>
      </c>
      <c r="B4062" s="75" t="s">
        <v>7838</v>
      </c>
    </row>
    <row r="4063" spans="1:2" ht="15">
      <c r="A4063" s="76" t="s">
        <v>4907</v>
      </c>
      <c r="B4063" s="75" t="s">
        <v>7838</v>
      </c>
    </row>
    <row r="4064" spans="1:2" ht="15">
      <c r="A4064" s="76" t="s">
        <v>4908</v>
      </c>
      <c r="B4064" s="75" t="s">
        <v>7838</v>
      </c>
    </row>
    <row r="4065" spans="1:2" ht="15">
      <c r="A4065" s="76" t="s">
        <v>4909</v>
      </c>
      <c r="B4065" s="75" t="s">
        <v>7838</v>
      </c>
    </row>
    <row r="4066" spans="1:2" ht="15">
      <c r="A4066" s="76" t="s">
        <v>4910</v>
      </c>
      <c r="B4066" s="75" t="s">
        <v>7838</v>
      </c>
    </row>
    <row r="4067" spans="1:2" ht="15">
      <c r="A4067" s="76" t="s">
        <v>727</v>
      </c>
      <c r="B4067" s="75" t="s">
        <v>7838</v>
      </c>
    </row>
    <row r="4068" spans="1:2" ht="15">
      <c r="A4068" s="76" t="s">
        <v>4911</v>
      </c>
      <c r="B4068" s="75" t="s">
        <v>7838</v>
      </c>
    </row>
    <row r="4069" spans="1:2" ht="15">
      <c r="A4069" s="76" t="s">
        <v>4912</v>
      </c>
      <c r="B4069" s="75" t="s">
        <v>7838</v>
      </c>
    </row>
    <row r="4070" spans="1:2" ht="15">
      <c r="A4070" s="76" t="s">
        <v>1431</v>
      </c>
      <c r="B4070" s="75" t="s">
        <v>7838</v>
      </c>
    </row>
    <row r="4071" spans="1:2" ht="15">
      <c r="A4071" s="76" t="s">
        <v>1513</v>
      </c>
      <c r="B4071" s="75" t="s">
        <v>7838</v>
      </c>
    </row>
    <row r="4072" spans="1:2" ht="15">
      <c r="A4072" s="76" t="s">
        <v>1127</v>
      </c>
      <c r="B4072" s="75" t="s">
        <v>7838</v>
      </c>
    </row>
    <row r="4073" spans="1:2" ht="15">
      <c r="A4073" s="76" t="s">
        <v>4913</v>
      </c>
      <c r="B4073" s="75" t="s">
        <v>7838</v>
      </c>
    </row>
    <row r="4074" spans="1:2" ht="15">
      <c r="A4074" s="76" t="s">
        <v>4914</v>
      </c>
      <c r="B4074" s="75" t="s">
        <v>7838</v>
      </c>
    </row>
    <row r="4075" spans="1:2" ht="15">
      <c r="A4075" s="76" t="s">
        <v>4915</v>
      </c>
      <c r="B4075" s="75" t="s">
        <v>7838</v>
      </c>
    </row>
    <row r="4076" spans="1:2" ht="15">
      <c r="A4076" s="76" t="s">
        <v>4916</v>
      </c>
      <c r="B4076" s="75" t="s">
        <v>7838</v>
      </c>
    </row>
    <row r="4077" spans="1:2" ht="15">
      <c r="A4077" s="76" t="s">
        <v>4917</v>
      </c>
      <c r="B4077" s="75" t="s">
        <v>7838</v>
      </c>
    </row>
    <row r="4078" spans="1:2" ht="15">
      <c r="A4078" s="76" t="s">
        <v>4918</v>
      </c>
      <c r="B4078" s="75" t="s">
        <v>7838</v>
      </c>
    </row>
    <row r="4079" spans="1:2" ht="15">
      <c r="A4079" s="76" t="s">
        <v>4919</v>
      </c>
      <c r="B4079" s="75" t="s">
        <v>7838</v>
      </c>
    </row>
    <row r="4080" spans="1:2" ht="15">
      <c r="A4080" s="76" t="s">
        <v>4920</v>
      </c>
      <c r="B4080" s="75" t="s">
        <v>7838</v>
      </c>
    </row>
    <row r="4081" spans="1:2" ht="15">
      <c r="A4081" s="76" t="s">
        <v>4921</v>
      </c>
      <c r="B4081" s="75" t="s">
        <v>7838</v>
      </c>
    </row>
    <row r="4082" spans="1:2" ht="15">
      <c r="A4082" s="76" t="s">
        <v>4922</v>
      </c>
      <c r="B4082" s="75" t="s">
        <v>7838</v>
      </c>
    </row>
    <row r="4083" spans="1:2" ht="15">
      <c r="A4083" s="76" t="s">
        <v>4923</v>
      </c>
      <c r="B4083" s="75" t="s">
        <v>7838</v>
      </c>
    </row>
    <row r="4084" spans="1:2" ht="15">
      <c r="A4084" s="76" t="s">
        <v>4924</v>
      </c>
      <c r="B4084" s="75" t="s">
        <v>7838</v>
      </c>
    </row>
    <row r="4085" spans="1:2" ht="15">
      <c r="A4085" s="76" t="s">
        <v>4925</v>
      </c>
      <c r="B4085" s="75" t="s">
        <v>7838</v>
      </c>
    </row>
    <row r="4086" spans="1:2" ht="15">
      <c r="A4086" s="76" t="s">
        <v>4926</v>
      </c>
      <c r="B4086" s="75" t="s">
        <v>7838</v>
      </c>
    </row>
    <row r="4087" spans="1:2" ht="15">
      <c r="A4087" s="76" t="s">
        <v>4927</v>
      </c>
      <c r="B4087" s="75" t="s">
        <v>7838</v>
      </c>
    </row>
    <row r="4088" spans="1:2" ht="15">
      <c r="A4088" s="76" t="s">
        <v>4928</v>
      </c>
      <c r="B4088" s="75" t="s">
        <v>7838</v>
      </c>
    </row>
    <row r="4089" spans="1:2" ht="15">
      <c r="A4089" s="76" t="s">
        <v>4929</v>
      </c>
      <c r="B4089" s="75" t="s">
        <v>7838</v>
      </c>
    </row>
    <row r="4090" spans="1:2" ht="15">
      <c r="A4090" s="76" t="s">
        <v>4930</v>
      </c>
      <c r="B4090" s="75" t="s">
        <v>7838</v>
      </c>
    </row>
    <row r="4091" spans="1:2" ht="15">
      <c r="A4091" s="76" t="s">
        <v>4931</v>
      </c>
      <c r="B4091" s="75" t="s">
        <v>7838</v>
      </c>
    </row>
    <row r="4092" spans="1:2" ht="15">
      <c r="A4092" s="76" t="s">
        <v>4932</v>
      </c>
      <c r="B4092" s="75" t="s">
        <v>7838</v>
      </c>
    </row>
    <row r="4093" spans="1:2" ht="15">
      <c r="A4093" s="76" t="s">
        <v>1315</v>
      </c>
      <c r="B4093" s="75" t="s">
        <v>7838</v>
      </c>
    </row>
    <row r="4094" spans="1:2" ht="15">
      <c r="A4094" s="76" t="s">
        <v>4933</v>
      </c>
      <c r="B4094" s="75" t="s">
        <v>7838</v>
      </c>
    </row>
    <row r="4095" spans="1:2" ht="15">
      <c r="A4095" s="76" t="s">
        <v>4934</v>
      </c>
      <c r="B4095" s="75" t="s">
        <v>7838</v>
      </c>
    </row>
    <row r="4096" spans="1:2" ht="15">
      <c r="A4096" s="76" t="s">
        <v>752</v>
      </c>
      <c r="B4096" s="75" t="s">
        <v>7838</v>
      </c>
    </row>
    <row r="4097" spans="1:2" ht="15">
      <c r="A4097" s="76" t="s">
        <v>4935</v>
      </c>
      <c r="B4097" s="75" t="s">
        <v>7838</v>
      </c>
    </row>
    <row r="4098" spans="1:2" ht="15">
      <c r="A4098" s="76" t="s">
        <v>772</v>
      </c>
      <c r="B4098" s="75" t="s">
        <v>7838</v>
      </c>
    </row>
    <row r="4099" spans="1:2" ht="15">
      <c r="A4099" s="76" t="s">
        <v>4936</v>
      </c>
      <c r="B4099" s="75" t="s">
        <v>7838</v>
      </c>
    </row>
    <row r="4100" spans="1:2" ht="15">
      <c r="A4100" s="76" t="s">
        <v>1131</v>
      </c>
      <c r="B4100" s="75" t="s">
        <v>7838</v>
      </c>
    </row>
    <row r="4101" spans="1:2" ht="15">
      <c r="A4101" s="76" t="s">
        <v>1272</v>
      </c>
      <c r="B4101" s="75" t="s">
        <v>7838</v>
      </c>
    </row>
    <row r="4102" spans="1:2" ht="15">
      <c r="A4102" s="76" t="s">
        <v>4937</v>
      </c>
      <c r="B4102" s="75" t="s">
        <v>7838</v>
      </c>
    </row>
    <row r="4103" spans="1:2" ht="15">
      <c r="A4103" s="76" t="s">
        <v>4938</v>
      </c>
      <c r="B4103" s="75" t="s">
        <v>7838</v>
      </c>
    </row>
    <row r="4104" spans="1:2" ht="15">
      <c r="A4104" s="76" t="s">
        <v>4939</v>
      </c>
      <c r="B4104" s="75" t="s">
        <v>7838</v>
      </c>
    </row>
    <row r="4105" spans="1:2" ht="15">
      <c r="A4105" s="76" t="s">
        <v>487</v>
      </c>
      <c r="B4105" s="75" t="s">
        <v>7838</v>
      </c>
    </row>
    <row r="4106" spans="1:2" ht="15">
      <c r="A4106" s="76" t="s">
        <v>1042</v>
      </c>
      <c r="B4106" s="75" t="s">
        <v>7838</v>
      </c>
    </row>
    <row r="4107" spans="1:2" ht="15">
      <c r="A4107" s="76" t="s">
        <v>4940</v>
      </c>
      <c r="B4107" s="75" t="s">
        <v>7838</v>
      </c>
    </row>
    <row r="4108" spans="1:2" ht="15">
      <c r="A4108" s="76" t="s">
        <v>4941</v>
      </c>
      <c r="B4108" s="75" t="s">
        <v>7838</v>
      </c>
    </row>
    <row r="4109" spans="1:2" ht="15">
      <c r="A4109" s="76" t="s">
        <v>4942</v>
      </c>
      <c r="B4109" s="75" t="s">
        <v>7838</v>
      </c>
    </row>
    <row r="4110" spans="1:2" ht="15">
      <c r="A4110" s="76" t="s">
        <v>4943</v>
      </c>
      <c r="B4110" s="75" t="s">
        <v>7838</v>
      </c>
    </row>
    <row r="4111" spans="1:2" ht="15">
      <c r="A4111" s="76" t="s">
        <v>4944</v>
      </c>
      <c r="B4111" s="75" t="s">
        <v>7838</v>
      </c>
    </row>
    <row r="4112" spans="1:2" ht="15">
      <c r="A4112" s="76" t="s">
        <v>1113</v>
      </c>
      <c r="B4112" s="75" t="s">
        <v>7838</v>
      </c>
    </row>
    <row r="4113" spans="1:2" ht="15">
      <c r="A4113" s="76" t="s">
        <v>1391</v>
      </c>
      <c r="B4113" s="75" t="s">
        <v>7838</v>
      </c>
    </row>
    <row r="4114" spans="1:2" ht="15">
      <c r="A4114" s="76" t="s">
        <v>4945</v>
      </c>
      <c r="B4114" s="75" t="s">
        <v>7838</v>
      </c>
    </row>
    <row r="4115" spans="1:2" ht="15">
      <c r="A4115" s="76" t="s">
        <v>965</v>
      </c>
      <c r="B4115" s="75" t="s">
        <v>7838</v>
      </c>
    </row>
    <row r="4116" spans="1:2" ht="15">
      <c r="A4116" s="76" t="b">
        <v>0</v>
      </c>
      <c r="B4116" s="75" t="s">
        <v>7838</v>
      </c>
    </row>
    <row r="4117" spans="1:2" ht="15">
      <c r="A4117" s="76" t="s">
        <v>4946</v>
      </c>
      <c r="B4117" s="75" t="s">
        <v>7838</v>
      </c>
    </row>
    <row r="4118" spans="1:2" ht="15">
      <c r="A4118" s="76" t="s">
        <v>4947</v>
      </c>
      <c r="B4118" s="75" t="s">
        <v>7838</v>
      </c>
    </row>
    <row r="4119" spans="1:2" ht="15">
      <c r="A4119" s="76" t="s">
        <v>4948</v>
      </c>
      <c r="B4119" s="75" t="s">
        <v>7838</v>
      </c>
    </row>
    <row r="4120" spans="1:2" ht="15">
      <c r="A4120" s="76" t="s">
        <v>4949</v>
      </c>
      <c r="B4120" s="75" t="s">
        <v>7838</v>
      </c>
    </row>
    <row r="4121" spans="1:2" ht="15">
      <c r="A4121" s="76" t="s">
        <v>4950</v>
      </c>
      <c r="B4121" s="75" t="s">
        <v>7838</v>
      </c>
    </row>
    <row r="4122" spans="1:2" ht="15">
      <c r="A4122" s="76" t="s">
        <v>4951</v>
      </c>
      <c r="B4122" s="75" t="s">
        <v>7838</v>
      </c>
    </row>
    <row r="4123" spans="1:2" ht="15">
      <c r="A4123" s="76" t="s">
        <v>4952</v>
      </c>
      <c r="B4123" s="75" t="s">
        <v>7838</v>
      </c>
    </row>
    <row r="4124" spans="1:2" ht="15">
      <c r="A4124" s="76" t="s">
        <v>4953</v>
      </c>
      <c r="B4124" s="75" t="s">
        <v>7838</v>
      </c>
    </row>
    <row r="4125" spans="1:2" ht="15">
      <c r="A4125" s="76" t="s">
        <v>4954</v>
      </c>
      <c r="B4125" s="75" t="s">
        <v>7838</v>
      </c>
    </row>
    <row r="4126" spans="1:2" ht="15">
      <c r="A4126" s="76" t="s">
        <v>4955</v>
      </c>
      <c r="B4126" s="75" t="s">
        <v>7838</v>
      </c>
    </row>
    <row r="4127" spans="1:2" ht="15">
      <c r="A4127" s="76" t="s">
        <v>4956</v>
      </c>
      <c r="B4127" s="75" t="s">
        <v>7838</v>
      </c>
    </row>
    <row r="4128" spans="1:2" ht="15">
      <c r="A4128" s="76" t="s">
        <v>4957</v>
      </c>
      <c r="B4128" s="75" t="s">
        <v>7838</v>
      </c>
    </row>
    <row r="4129" spans="1:2" ht="15">
      <c r="A4129" s="76" t="s">
        <v>4958</v>
      </c>
      <c r="B4129" s="75" t="s">
        <v>7838</v>
      </c>
    </row>
    <row r="4130" spans="1:2" ht="15">
      <c r="A4130" s="76" t="s">
        <v>4959</v>
      </c>
      <c r="B4130" s="75" t="s">
        <v>7838</v>
      </c>
    </row>
    <row r="4131" spans="1:2" ht="15">
      <c r="A4131" s="76" t="s">
        <v>4960</v>
      </c>
      <c r="B4131" s="75" t="s">
        <v>7838</v>
      </c>
    </row>
    <row r="4132" spans="1:2" ht="15">
      <c r="A4132" s="76" t="s">
        <v>4961</v>
      </c>
      <c r="B4132" s="75" t="s">
        <v>7838</v>
      </c>
    </row>
    <row r="4133" spans="1:2" ht="15">
      <c r="A4133" s="76" t="s">
        <v>4962</v>
      </c>
      <c r="B4133" s="75" t="s">
        <v>7838</v>
      </c>
    </row>
    <row r="4134" spans="1:2" ht="15">
      <c r="A4134" s="76" t="s">
        <v>4963</v>
      </c>
      <c r="B4134" s="75" t="s">
        <v>7838</v>
      </c>
    </row>
    <row r="4135" spans="1:2" ht="15">
      <c r="A4135" s="76" t="s">
        <v>4964</v>
      </c>
      <c r="B4135" s="75" t="s">
        <v>7838</v>
      </c>
    </row>
    <row r="4136" spans="1:2" ht="15">
      <c r="A4136" s="76" t="s">
        <v>4965</v>
      </c>
      <c r="B4136" s="75" t="s">
        <v>7838</v>
      </c>
    </row>
    <row r="4137" spans="1:2" ht="15">
      <c r="A4137" s="76" t="s">
        <v>4966</v>
      </c>
      <c r="B4137" s="75" t="s">
        <v>7838</v>
      </c>
    </row>
    <row r="4138" spans="1:2" ht="15">
      <c r="A4138" s="76" t="s">
        <v>4967</v>
      </c>
      <c r="B4138" s="75" t="s">
        <v>7838</v>
      </c>
    </row>
    <row r="4139" spans="1:2" ht="15">
      <c r="A4139" s="76" t="s">
        <v>4968</v>
      </c>
      <c r="B4139" s="75" t="s">
        <v>7838</v>
      </c>
    </row>
    <row r="4140" spans="1:2" ht="15">
      <c r="A4140" s="76" t="s">
        <v>4969</v>
      </c>
      <c r="B4140" s="75" t="s">
        <v>7838</v>
      </c>
    </row>
    <row r="4141" spans="1:2" ht="15">
      <c r="A4141" s="76" t="s">
        <v>1111</v>
      </c>
      <c r="B4141" s="75" t="s">
        <v>7838</v>
      </c>
    </row>
    <row r="4142" spans="1:2" ht="15">
      <c r="A4142" s="76" t="s">
        <v>4970</v>
      </c>
      <c r="B4142" s="75" t="s">
        <v>7838</v>
      </c>
    </row>
    <row r="4143" spans="1:2" ht="15">
      <c r="A4143" s="76" t="s">
        <v>4971</v>
      </c>
      <c r="B4143" s="75" t="s">
        <v>7838</v>
      </c>
    </row>
    <row r="4144" spans="1:2" ht="15">
      <c r="A4144" s="76" t="s">
        <v>899</v>
      </c>
      <c r="B4144" s="75" t="s">
        <v>7838</v>
      </c>
    </row>
    <row r="4145" spans="1:2" ht="15">
      <c r="A4145" s="76" t="s">
        <v>4972</v>
      </c>
      <c r="B4145" s="75" t="s">
        <v>7838</v>
      </c>
    </row>
    <row r="4146" spans="1:2" ht="15">
      <c r="A4146" s="76" t="s">
        <v>4973</v>
      </c>
      <c r="B4146" s="75" t="s">
        <v>7838</v>
      </c>
    </row>
    <row r="4147" spans="1:2" ht="15">
      <c r="A4147" s="76" t="s">
        <v>1424</v>
      </c>
      <c r="B4147" s="75" t="s">
        <v>7838</v>
      </c>
    </row>
    <row r="4148" spans="1:2" ht="15">
      <c r="A4148" s="76" t="s">
        <v>4974</v>
      </c>
      <c r="B4148" s="75" t="s">
        <v>7838</v>
      </c>
    </row>
    <row r="4149" spans="1:2" ht="15">
      <c r="A4149" s="76" t="s">
        <v>4975</v>
      </c>
      <c r="B4149" s="75" t="s">
        <v>7838</v>
      </c>
    </row>
    <row r="4150" spans="1:2" ht="15">
      <c r="A4150" s="76" t="s">
        <v>4976</v>
      </c>
      <c r="B4150" s="75" t="s">
        <v>7838</v>
      </c>
    </row>
    <row r="4151" spans="1:2" ht="15">
      <c r="A4151" s="76" t="s">
        <v>4977</v>
      </c>
      <c r="B4151" s="75" t="s">
        <v>7838</v>
      </c>
    </row>
    <row r="4152" spans="1:2" ht="15">
      <c r="A4152" s="76" t="s">
        <v>4978</v>
      </c>
      <c r="B4152" s="75" t="s">
        <v>7838</v>
      </c>
    </row>
    <row r="4153" spans="1:2" ht="15">
      <c r="A4153" s="76" t="s">
        <v>4979</v>
      </c>
      <c r="B4153" s="75" t="s">
        <v>7838</v>
      </c>
    </row>
    <row r="4154" spans="1:2" ht="15">
      <c r="A4154" s="76" t="s">
        <v>4980</v>
      </c>
      <c r="B4154" s="75" t="s">
        <v>7838</v>
      </c>
    </row>
    <row r="4155" spans="1:2" ht="15">
      <c r="A4155" s="76" t="s">
        <v>4981</v>
      </c>
      <c r="B4155" s="75" t="s">
        <v>7838</v>
      </c>
    </row>
    <row r="4156" spans="1:2" ht="15">
      <c r="A4156" s="76" t="s">
        <v>4982</v>
      </c>
      <c r="B4156" s="75" t="s">
        <v>7838</v>
      </c>
    </row>
    <row r="4157" spans="1:2" ht="15">
      <c r="A4157" s="76" t="s">
        <v>4983</v>
      </c>
      <c r="B4157" s="75" t="s">
        <v>7838</v>
      </c>
    </row>
    <row r="4158" spans="1:2" ht="15">
      <c r="A4158" s="76" t="s">
        <v>4984</v>
      </c>
      <c r="B4158" s="75" t="s">
        <v>7838</v>
      </c>
    </row>
    <row r="4159" spans="1:2" ht="15">
      <c r="A4159" s="76" t="s">
        <v>4985</v>
      </c>
      <c r="B4159" s="75" t="s">
        <v>7838</v>
      </c>
    </row>
    <row r="4160" spans="1:2" ht="15">
      <c r="A4160" s="76" t="s">
        <v>4986</v>
      </c>
      <c r="B4160" s="75" t="s">
        <v>7838</v>
      </c>
    </row>
    <row r="4161" spans="1:2" ht="15">
      <c r="A4161" s="76" t="s">
        <v>4987</v>
      </c>
      <c r="B4161" s="75" t="s">
        <v>7838</v>
      </c>
    </row>
    <row r="4162" spans="1:2" ht="15">
      <c r="A4162" s="76" t="s">
        <v>4988</v>
      </c>
      <c r="B4162" s="75" t="s">
        <v>7838</v>
      </c>
    </row>
    <row r="4163" spans="1:2" ht="15">
      <c r="A4163" s="76" t="s">
        <v>4989</v>
      </c>
      <c r="B4163" s="75" t="s">
        <v>7838</v>
      </c>
    </row>
    <row r="4164" spans="1:2" ht="15">
      <c r="A4164" s="76" t="s">
        <v>4990</v>
      </c>
      <c r="B4164" s="75" t="s">
        <v>7838</v>
      </c>
    </row>
    <row r="4165" spans="1:2" ht="15">
      <c r="A4165" s="76" t="s">
        <v>1299</v>
      </c>
      <c r="B4165" s="75" t="s">
        <v>7838</v>
      </c>
    </row>
    <row r="4166" spans="1:2" ht="15">
      <c r="A4166" s="76" t="s">
        <v>4991</v>
      </c>
      <c r="B4166" s="75" t="s">
        <v>7838</v>
      </c>
    </row>
    <row r="4167" spans="1:2" ht="15">
      <c r="A4167" s="76" t="s">
        <v>4992</v>
      </c>
      <c r="B4167" s="75" t="s">
        <v>7838</v>
      </c>
    </row>
    <row r="4168" spans="1:2" ht="15">
      <c r="A4168" s="76" t="s">
        <v>842</v>
      </c>
      <c r="B4168" s="75" t="s">
        <v>7838</v>
      </c>
    </row>
    <row r="4169" spans="1:2" ht="15">
      <c r="A4169" s="76" t="s">
        <v>4993</v>
      </c>
      <c r="B4169" s="75" t="s">
        <v>7838</v>
      </c>
    </row>
    <row r="4170" spans="1:2" ht="15">
      <c r="A4170" s="76" t="s">
        <v>4994</v>
      </c>
      <c r="B4170" s="75" t="s">
        <v>7838</v>
      </c>
    </row>
    <row r="4171" spans="1:2" ht="15">
      <c r="A4171" s="76" t="s">
        <v>4995</v>
      </c>
      <c r="B4171" s="75" t="s">
        <v>7838</v>
      </c>
    </row>
    <row r="4172" spans="1:2" ht="15">
      <c r="A4172" s="76" t="s">
        <v>4996</v>
      </c>
      <c r="B4172" s="75" t="s">
        <v>7838</v>
      </c>
    </row>
    <row r="4173" spans="1:2" ht="15">
      <c r="A4173" s="76" t="s">
        <v>4997</v>
      </c>
      <c r="B4173" s="75" t="s">
        <v>7838</v>
      </c>
    </row>
    <row r="4174" spans="1:2" ht="15">
      <c r="A4174" s="76" t="s">
        <v>4998</v>
      </c>
      <c r="B4174" s="75" t="s">
        <v>7838</v>
      </c>
    </row>
    <row r="4175" spans="1:2" ht="15">
      <c r="A4175" s="76" t="s">
        <v>4999</v>
      </c>
      <c r="B4175" s="75" t="s">
        <v>7838</v>
      </c>
    </row>
    <row r="4176" spans="1:2" ht="15">
      <c r="A4176" s="76" t="s">
        <v>5000</v>
      </c>
      <c r="B4176" s="75" t="s">
        <v>7838</v>
      </c>
    </row>
    <row r="4177" spans="1:2" ht="15">
      <c r="A4177" s="76" t="s">
        <v>5001</v>
      </c>
      <c r="B4177" s="75" t="s">
        <v>7838</v>
      </c>
    </row>
    <row r="4178" spans="1:2" ht="15">
      <c r="A4178" s="76" t="s">
        <v>5002</v>
      </c>
      <c r="B4178" s="75" t="s">
        <v>7838</v>
      </c>
    </row>
    <row r="4179" spans="1:2" ht="15">
      <c r="A4179" s="76" t="s">
        <v>5003</v>
      </c>
      <c r="B4179" s="75" t="s">
        <v>7838</v>
      </c>
    </row>
    <row r="4180" spans="1:2" ht="15">
      <c r="A4180" s="76" t="s">
        <v>5004</v>
      </c>
      <c r="B4180" s="75" t="s">
        <v>7838</v>
      </c>
    </row>
    <row r="4181" spans="1:2" ht="15">
      <c r="A4181" s="76" t="s">
        <v>5005</v>
      </c>
      <c r="B4181" s="75" t="s">
        <v>7838</v>
      </c>
    </row>
    <row r="4182" spans="1:2" ht="15">
      <c r="A4182" s="76" t="s">
        <v>5006</v>
      </c>
      <c r="B4182" s="75" t="s">
        <v>7838</v>
      </c>
    </row>
    <row r="4183" spans="1:2" ht="15">
      <c r="A4183" s="76" t="s">
        <v>5007</v>
      </c>
      <c r="B4183" s="75" t="s">
        <v>7838</v>
      </c>
    </row>
    <row r="4184" spans="1:2" ht="15">
      <c r="A4184" s="76" t="s">
        <v>5008</v>
      </c>
      <c r="B4184" s="75" t="s">
        <v>7838</v>
      </c>
    </row>
    <row r="4185" spans="1:2" ht="15">
      <c r="A4185" s="76" t="s">
        <v>5009</v>
      </c>
      <c r="B4185" s="75" t="s">
        <v>7838</v>
      </c>
    </row>
    <row r="4186" spans="1:2" ht="15">
      <c r="A4186" s="76" t="s">
        <v>5010</v>
      </c>
      <c r="B4186" s="75" t="s">
        <v>7838</v>
      </c>
    </row>
    <row r="4187" spans="1:2" ht="15">
      <c r="A4187" s="76" t="s">
        <v>5011</v>
      </c>
      <c r="B4187" s="75" t="s">
        <v>7838</v>
      </c>
    </row>
    <row r="4188" spans="1:2" ht="15">
      <c r="A4188" s="76" t="s">
        <v>5012</v>
      </c>
      <c r="B4188" s="75" t="s">
        <v>7838</v>
      </c>
    </row>
    <row r="4189" spans="1:2" ht="15">
      <c r="A4189" s="76" t="s">
        <v>1512</v>
      </c>
      <c r="B4189" s="75" t="s">
        <v>7838</v>
      </c>
    </row>
    <row r="4190" spans="1:2" ht="15">
      <c r="A4190" s="76" t="s">
        <v>5013</v>
      </c>
      <c r="B4190" s="75" t="s">
        <v>7838</v>
      </c>
    </row>
    <row r="4191" spans="1:2" ht="15">
      <c r="A4191" s="76" t="s">
        <v>5014</v>
      </c>
      <c r="B4191" s="75" t="s">
        <v>7838</v>
      </c>
    </row>
    <row r="4192" spans="1:2" ht="15">
      <c r="A4192" s="76" t="s">
        <v>5015</v>
      </c>
      <c r="B4192" s="75" t="s">
        <v>7838</v>
      </c>
    </row>
    <row r="4193" spans="1:2" ht="15">
      <c r="A4193" s="76" t="s">
        <v>5016</v>
      </c>
      <c r="B4193" s="75" t="s">
        <v>7838</v>
      </c>
    </row>
    <row r="4194" spans="1:2" ht="15">
      <c r="A4194" s="76" t="s">
        <v>5017</v>
      </c>
      <c r="B4194" s="75" t="s">
        <v>7838</v>
      </c>
    </row>
    <row r="4195" spans="1:2" ht="15">
      <c r="A4195" s="76" t="s">
        <v>5018</v>
      </c>
      <c r="B4195" s="75" t="s">
        <v>7838</v>
      </c>
    </row>
    <row r="4196" spans="1:2" ht="15">
      <c r="A4196" s="76" t="s">
        <v>1230</v>
      </c>
      <c r="B4196" s="75" t="s">
        <v>7838</v>
      </c>
    </row>
    <row r="4197" spans="1:2" ht="15">
      <c r="A4197" s="76" t="s">
        <v>5019</v>
      </c>
      <c r="B4197" s="75" t="s">
        <v>7838</v>
      </c>
    </row>
    <row r="4198" spans="1:2" ht="15">
      <c r="A4198" s="76" t="s">
        <v>5020</v>
      </c>
      <c r="B4198" s="75" t="s">
        <v>7838</v>
      </c>
    </row>
    <row r="4199" spans="1:2" ht="15">
      <c r="A4199" s="76" t="s">
        <v>5021</v>
      </c>
      <c r="B4199" s="75" t="s">
        <v>7838</v>
      </c>
    </row>
    <row r="4200" spans="1:2" ht="15">
      <c r="A4200" s="76" t="s">
        <v>5022</v>
      </c>
      <c r="B4200" s="75" t="s">
        <v>7838</v>
      </c>
    </row>
    <row r="4201" spans="1:2" ht="15">
      <c r="A4201" s="76" t="s">
        <v>5023</v>
      </c>
      <c r="B4201" s="75" t="s">
        <v>7838</v>
      </c>
    </row>
    <row r="4202" spans="1:2" ht="15">
      <c r="A4202" s="76" t="s">
        <v>5024</v>
      </c>
      <c r="B4202" s="75" t="s">
        <v>7838</v>
      </c>
    </row>
    <row r="4203" spans="1:2" ht="15">
      <c r="A4203" s="76" t="s">
        <v>1138</v>
      </c>
      <c r="B4203" s="75" t="s">
        <v>7838</v>
      </c>
    </row>
    <row r="4204" spans="1:2" ht="15">
      <c r="A4204" s="76" t="s">
        <v>5025</v>
      </c>
      <c r="B4204" s="75" t="s">
        <v>7838</v>
      </c>
    </row>
    <row r="4205" spans="1:2" ht="15">
      <c r="A4205" s="76" t="s">
        <v>5026</v>
      </c>
      <c r="B4205" s="75" t="s">
        <v>7838</v>
      </c>
    </row>
    <row r="4206" spans="1:2" ht="15">
      <c r="A4206" s="76" t="s">
        <v>5027</v>
      </c>
      <c r="B4206" s="75" t="s">
        <v>7838</v>
      </c>
    </row>
    <row r="4207" spans="1:2" ht="15">
      <c r="A4207" s="76" t="s">
        <v>5028</v>
      </c>
      <c r="B4207" s="75" t="s">
        <v>7838</v>
      </c>
    </row>
    <row r="4208" spans="1:2" ht="15">
      <c r="A4208" s="76" t="s">
        <v>5029</v>
      </c>
      <c r="B4208" s="75" t="s">
        <v>7838</v>
      </c>
    </row>
    <row r="4209" spans="1:2" ht="15">
      <c r="A4209" s="76" t="s">
        <v>5030</v>
      </c>
      <c r="B4209" s="75" t="s">
        <v>7838</v>
      </c>
    </row>
    <row r="4210" spans="1:2" ht="15">
      <c r="A4210" s="76" t="s">
        <v>5031</v>
      </c>
      <c r="B4210" s="75" t="s">
        <v>7838</v>
      </c>
    </row>
    <row r="4211" spans="1:2" ht="15">
      <c r="A4211" s="76" t="s">
        <v>5032</v>
      </c>
      <c r="B4211" s="75" t="s">
        <v>7838</v>
      </c>
    </row>
    <row r="4212" spans="1:2" ht="15">
      <c r="A4212" s="76" t="s">
        <v>5033</v>
      </c>
      <c r="B4212" s="75" t="s">
        <v>7838</v>
      </c>
    </row>
    <row r="4213" spans="1:2" ht="15">
      <c r="A4213" s="76" t="s">
        <v>5034</v>
      </c>
      <c r="B4213" s="75" t="s">
        <v>7838</v>
      </c>
    </row>
    <row r="4214" spans="1:2" ht="15">
      <c r="A4214" s="76" t="s">
        <v>5035</v>
      </c>
      <c r="B4214" s="75" t="s">
        <v>7838</v>
      </c>
    </row>
    <row r="4215" spans="1:2" ht="15">
      <c r="A4215" s="76" t="s">
        <v>5036</v>
      </c>
      <c r="B4215" s="75" t="s">
        <v>7838</v>
      </c>
    </row>
    <row r="4216" spans="1:2" ht="15">
      <c r="A4216" s="76" t="s">
        <v>5037</v>
      </c>
      <c r="B4216" s="75" t="s">
        <v>7838</v>
      </c>
    </row>
    <row r="4217" spans="1:2" ht="15">
      <c r="A4217" s="76" t="s">
        <v>5038</v>
      </c>
      <c r="B4217" s="75" t="s">
        <v>7838</v>
      </c>
    </row>
    <row r="4218" spans="1:2" ht="15">
      <c r="A4218" s="76" t="s">
        <v>5039</v>
      </c>
      <c r="B4218" s="75" t="s">
        <v>7838</v>
      </c>
    </row>
    <row r="4219" spans="1:2" ht="15">
      <c r="A4219" s="76" t="s">
        <v>5040</v>
      </c>
      <c r="B4219" s="75" t="s">
        <v>7838</v>
      </c>
    </row>
    <row r="4220" spans="1:2" ht="15">
      <c r="A4220" s="76" t="s">
        <v>5041</v>
      </c>
      <c r="B4220" s="75" t="s">
        <v>7838</v>
      </c>
    </row>
    <row r="4221" spans="1:2" ht="15">
      <c r="A4221" s="76" t="s">
        <v>5042</v>
      </c>
      <c r="B4221" s="75" t="s">
        <v>7838</v>
      </c>
    </row>
    <row r="4222" spans="1:2" ht="15">
      <c r="A4222" s="76" t="s">
        <v>1505</v>
      </c>
      <c r="B4222" s="75" t="s">
        <v>7838</v>
      </c>
    </row>
    <row r="4223" spans="1:2" ht="15">
      <c r="A4223" s="76" t="s">
        <v>1008</v>
      </c>
      <c r="B4223" s="75" t="s">
        <v>7838</v>
      </c>
    </row>
    <row r="4224" spans="1:2" ht="15">
      <c r="A4224" s="76" t="s">
        <v>5043</v>
      </c>
      <c r="B4224" s="75" t="s">
        <v>7838</v>
      </c>
    </row>
    <row r="4225" spans="1:2" ht="15">
      <c r="A4225" s="76" t="s">
        <v>924</v>
      </c>
      <c r="B4225" s="75" t="s">
        <v>7838</v>
      </c>
    </row>
    <row r="4226" spans="1:2" ht="15">
      <c r="A4226" s="76" t="s">
        <v>5044</v>
      </c>
      <c r="B4226" s="75" t="s">
        <v>7838</v>
      </c>
    </row>
    <row r="4227" spans="1:2" ht="15">
      <c r="A4227" s="76" t="s">
        <v>5045</v>
      </c>
      <c r="B4227" s="75" t="s">
        <v>7838</v>
      </c>
    </row>
    <row r="4228" spans="1:2" ht="15">
      <c r="A4228" s="76" t="s">
        <v>5046</v>
      </c>
      <c r="B4228" s="75" t="s">
        <v>7838</v>
      </c>
    </row>
    <row r="4229" spans="1:2" ht="15">
      <c r="A4229" s="76" t="s">
        <v>5047</v>
      </c>
      <c r="B4229" s="75" t="s">
        <v>7838</v>
      </c>
    </row>
    <row r="4230" spans="1:2" ht="15">
      <c r="A4230" s="76" t="s">
        <v>1275</v>
      </c>
      <c r="B4230" s="75" t="s">
        <v>7838</v>
      </c>
    </row>
    <row r="4231" spans="1:2" ht="15">
      <c r="A4231" s="76" t="s">
        <v>5048</v>
      </c>
      <c r="B4231" s="75" t="s">
        <v>7838</v>
      </c>
    </row>
    <row r="4232" spans="1:2" ht="15">
      <c r="A4232" s="76" t="s">
        <v>5049</v>
      </c>
      <c r="B4232" s="75" t="s">
        <v>7838</v>
      </c>
    </row>
    <row r="4233" spans="1:2" ht="15">
      <c r="A4233" s="76" t="s">
        <v>5050</v>
      </c>
      <c r="B4233" s="75" t="s">
        <v>7838</v>
      </c>
    </row>
    <row r="4234" spans="1:2" ht="15">
      <c r="A4234" s="76" t="s">
        <v>5051</v>
      </c>
      <c r="B4234" s="75" t="s">
        <v>7838</v>
      </c>
    </row>
    <row r="4235" spans="1:2" ht="15">
      <c r="A4235" s="76" t="s">
        <v>5052</v>
      </c>
      <c r="B4235" s="75" t="s">
        <v>7838</v>
      </c>
    </row>
    <row r="4236" spans="1:2" ht="15">
      <c r="A4236" s="76" t="s">
        <v>5053</v>
      </c>
      <c r="B4236" s="75" t="s">
        <v>7838</v>
      </c>
    </row>
    <row r="4237" spans="1:2" ht="15">
      <c r="A4237" s="76" t="s">
        <v>5054</v>
      </c>
      <c r="B4237" s="75" t="s">
        <v>7838</v>
      </c>
    </row>
    <row r="4238" spans="1:2" ht="15">
      <c r="A4238" s="76" t="s">
        <v>5055</v>
      </c>
      <c r="B4238" s="75" t="s">
        <v>7838</v>
      </c>
    </row>
    <row r="4239" spans="1:2" ht="15">
      <c r="A4239" s="76" t="s">
        <v>5056</v>
      </c>
      <c r="B4239" s="75" t="s">
        <v>7838</v>
      </c>
    </row>
    <row r="4240" spans="1:2" ht="15">
      <c r="A4240" s="76" t="s">
        <v>5057</v>
      </c>
      <c r="B4240" s="75" t="s">
        <v>7838</v>
      </c>
    </row>
    <row r="4241" spans="1:2" ht="15">
      <c r="A4241" s="76" t="s">
        <v>5058</v>
      </c>
      <c r="B4241" s="75" t="s">
        <v>7838</v>
      </c>
    </row>
    <row r="4242" spans="1:2" ht="15">
      <c r="A4242" s="76" t="s">
        <v>5059</v>
      </c>
      <c r="B4242" s="75" t="s">
        <v>7838</v>
      </c>
    </row>
    <row r="4243" spans="1:2" ht="15">
      <c r="A4243" s="76" t="s">
        <v>5060</v>
      </c>
      <c r="B4243" s="75" t="s">
        <v>7838</v>
      </c>
    </row>
    <row r="4244" spans="1:2" ht="15">
      <c r="A4244" s="76" t="s">
        <v>5061</v>
      </c>
      <c r="B4244" s="75" t="s">
        <v>7838</v>
      </c>
    </row>
    <row r="4245" spans="1:2" ht="15">
      <c r="A4245" s="76" t="s">
        <v>5062</v>
      </c>
      <c r="B4245" s="75" t="s">
        <v>7838</v>
      </c>
    </row>
    <row r="4246" spans="1:2" ht="15">
      <c r="A4246" s="76" t="s">
        <v>5063</v>
      </c>
      <c r="B4246" s="75" t="s">
        <v>7838</v>
      </c>
    </row>
    <row r="4247" spans="1:2" ht="15">
      <c r="A4247" s="76" t="s">
        <v>715</v>
      </c>
      <c r="B4247" s="75" t="s">
        <v>7838</v>
      </c>
    </row>
    <row r="4248" spans="1:2" ht="15">
      <c r="A4248" s="76" t="s">
        <v>5064</v>
      </c>
      <c r="B4248" s="75" t="s">
        <v>7838</v>
      </c>
    </row>
    <row r="4249" spans="1:2" ht="15">
      <c r="A4249" s="76" t="s">
        <v>5065</v>
      </c>
      <c r="B4249" s="75" t="s">
        <v>7838</v>
      </c>
    </row>
    <row r="4250" spans="1:2" ht="15">
      <c r="A4250" s="76" t="s">
        <v>1504</v>
      </c>
      <c r="B4250" s="75" t="s">
        <v>7838</v>
      </c>
    </row>
    <row r="4251" spans="1:2" ht="15">
      <c r="A4251" s="76" t="s">
        <v>5066</v>
      </c>
      <c r="B4251" s="75" t="s">
        <v>7838</v>
      </c>
    </row>
    <row r="4252" spans="1:2" ht="15">
      <c r="A4252" s="76" t="s">
        <v>5067</v>
      </c>
      <c r="B4252" s="75" t="s">
        <v>7838</v>
      </c>
    </row>
    <row r="4253" spans="1:2" ht="15">
      <c r="A4253" s="76" t="s">
        <v>5068</v>
      </c>
      <c r="B4253" s="75" t="s">
        <v>7838</v>
      </c>
    </row>
    <row r="4254" spans="1:2" ht="15">
      <c r="A4254" s="76" t="s">
        <v>5069</v>
      </c>
      <c r="B4254" s="75" t="s">
        <v>7838</v>
      </c>
    </row>
    <row r="4255" spans="1:2" ht="15">
      <c r="A4255" s="76" t="s">
        <v>5070</v>
      </c>
      <c r="B4255" s="75" t="s">
        <v>7838</v>
      </c>
    </row>
    <row r="4256" spans="1:2" ht="15">
      <c r="A4256" s="76" t="s">
        <v>5071</v>
      </c>
      <c r="B4256" s="75" t="s">
        <v>7838</v>
      </c>
    </row>
    <row r="4257" spans="1:2" ht="15">
      <c r="A4257" s="76" t="s">
        <v>5072</v>
      </c>
      <c r="B4257" s="75" t="s">
        <v>7838</v>
      </c>
    </row>
    <row r="4258" spans="1:2" ht="15">
      <c r="A4258" s="76" t="s">
        <v>5073</v>
      </c>
      <c r="B4258" s="75" t="s">
        <v>7838</v>
      </c>
    </row>
    <row r="4259" spans="1:2" ht="15">
      <c r="A4259" s="76" t="s">
        <v>5074</v>
      </c>
      <c r="B4259" s="75" t="s">
        <v>7838</v>
      </c>
    </row>
    <row r="4260" spans="1:2" ht="15">
      <c r="A4260" s="76" t="s">
        <v>5075</v>
      </c>
      <c r="B4260" s="75" t="s">
        <v>7838</v>
      </c>
    </row>
    <row r="4261" spans="1:2" ht="15">
      <c r="A4261" s="76" t="s">
        <v>5076</v>
      </c>
      <c r="B4261" s="75" t="s">
        <v>7838</v>
      </c>
    </row>
    <row r="4262" spans="1:2" ht="15">
      <c r="A4262" s="76" t="s">
        <v>5077</v>
      </c>
      <c r="B4262" s="75" t="s">
        <v>7838</v>
      </c>
    </row>
    <row r="4263" spans="1:2" ht="15">
      <c r="A4263" s="76" t="s">
        <v>5078</v>
      </c>
      <c r="B4263" s="75" t="s">
        <v>7838</v>
      </c>
    </row>
    <row r="4264" spans="1:2" ht="15">
      <c r="A4264" s="76" t="s">
        <v>5079</v>
      </c>
      <c r="B4264" s="75" t="s">
        <v>7838</v>
      </c>
    </row>
    <row r="4265" spans="1:2" ht="15">
      <c r="A4265" s="76" t="s">
        <v>5080</v>
      </c>
      <c r="B4265" s="75" t="s">
        <v>7838</v>
      </c>
    </row>
    <row r="4266" spans="1:2" ht="15">
      <c r="A4266" s="76" t="s">
        <v>5081</v>
      </c>
      <c r="B4266" s="75" t="s">
        <v>7838</v>
      </c>
    </row>
    <row r="4267" spans="1:2" ht="15">
      <c r="A4267" s="76" t="s">
        <v>5082</v>
      </c>
      <c r="B4267" s="75" t="s">
        <v>7838</v>
      </c>
    </row>
    <row r="4268" spans="1:2" ht="15">
      <c r="A4268" s="76" t="s">
        <v>5083</v>
      </c>
      <c r="B4268" s="75" t="s">
        <v>7838</v>
      </c>
    </row>
    <row r="4269" spans="1:2" ht="15">
      <c r="A4269" s="76" t="s">
        <v>5084</v>
      </c>
      <c r="B4269" s="75" t="s">
        <v>7838</v>
      </c>
    </row>
    <row r="4270" spans="1:2" ht="15">
      <c r="A4270" s="76" t="s">
        <v>5085</v>
      </c>
      <c r="B4270" s="75" t="s">
        <v>7838</v>
      </c>
    </row>
    <row r="4271" spans="1:2" ht="15">
      <c r="A4271" s="76" t="s">
        <v>5086</v>
      </c>
      <c r="B4271" s="75" t="s">
        <v>7838</v>
      </c>
    </row>
    <row r="4272" spans="1:2" ht="15">
      <c r="A4272" s="76" t="s">
        <v>5087</v>
      </c>
      <c r="B4272" s="75" t="s">
        <v>7838</v>
      </c>
    </row>
    <row r="4273" spans="1:2" ht="15">
      <c r="A4273" s="76" t="s">
        <v>5088</v>
      </c>
      <c r="B4273" s="75" t="s">
        <v>7838</v>
      </c>
    </row>
    <row r="4274" spans="1:2" ht="15">
      <c r="A4274" s="76" t="s">
        <v>5089</v>
      </c>
      <c r="B4274" s="75" t="s">
        <v>7838</v>
      </c>
    </row>
    <row r="4275" spans="1:2" ht="15">
      <c r="A4275" s="76" t="s">
        <v>5090</v>
      </c>
      <c r="B4275" s="75" t="s">
        <v>7838</v>
      </c>
    </row>
    <row r="4276" spans="1:2" ht="15">
      <c r="A4276" s="76" t="s">
        <v>5091</v>
      </c>
      <c r="B4276" s="75" t="s">
        <v>7838</v>
      </c>
    </row>
    <row r="4277" spans="1:2" ht="15">
      <c r="A4277" s="76" t="s">
        <v>5092</v>
      </c>
      <c r="B4277" s="75" t="s">
        <v>7838</v>
      </c>
    </row>
    <row r="4278" spans="1:2" ht="15">
      <c r="A4278" s="76" t="s">
        <v>5093</v>
      </c>
      <c r="B4278" s="75" t="s">
        <v>7838</v>
      </c>
    </row>
    <row r="4279" spans="1:2" ht="15">
      <c r="A4279" s="76" t="s">
        <v>5094</v>
      </c>
      <c r="B4279" s="75" t="s">
        <v>7838</v>
      </c>
    </row>
    <row r="4280" spans="1:2" ht="15">
      <c r="A4280" s="76" t="s">
        <v>5095</v>
      </c>
      <c r="B4280" s="75" t="s">
        <v>7838</v>
      </c>
    </row>
    <row r="4281" spans="1:2" ht="15">
      <c r="A4281" s="76" t="s">
        <v>1242</v>
      </c>
      <c r="B4281" s="75" t="s">
        <v>7838</v>
      </c>
    </row>
    <row r="4282" spans="1:2" ht="15">
      <c r="A4282" s="76" t="s">
        <v>5096</v>
      </c>
      <c r="B4282" s="75" t="s">
        <v>7838</v>
      </c>
    </row>
    <row r="4283" spans="1:2" ht="15">
      <c r="A4283" s="76" t="s">
        <v>5097</v>
      </c>
      <c r="B4283" s="75" t="s">
        <v>7838</v>
      </c>
    </row>
    <row r="4284" spans="1:2" ht="15">
      <c r="A4284" s="76" t="s">
        <v>5098</v>
      </c>
      <c r="B4284" s="75" t="s">
        <v>7838</v>
      </c>
    </row>
    <row r="4285" spans="1:2" ht="15">
      <c r="A4285" s="76" t="s">
        <v>5099</v>
      </c>
      <c r="B4285" s="75" t="s">
        <v>7838</v>
      </c>
    </row>
    <row r="4286" spans="1:2" ht="15">
      <c r="A4286" s="76" t="s">
        <v>5100</v>
      </c>
      <c r="B4286" s="75" t="s">
        <v>7838</v>
      </c>
    </row>
    <row r="4287" spans="1:2" ht="15">
      <c r="A4287" s="76" t="s">
        <v>1338</v>
      </c>
      <c r="B4287" s="75" t="s">
        <v>7838</v>
      </c>
    </row>
    <row r="4288" spans="1:2" ht="15">
      <c r="A4288" s="76" t="s">
        <v>5101</v>
      </c>
      <c r="B4288" s="75" t="s">
        <v>7838</v>
      </c>
    </row>
    <row r="4289" spans="1:2" ht="15">
      <c r="A4289" s="76" t="s">
        <v>5102</v>
      </c>
      <c r="B4289" s="75" t="s">
        <v>7838</v>
      </c>
    </row>
    <row r="4290" spans="1:2" ht="15">
      <c r="A4290" s="76" t="s">
        <v>5103</v>
      </c>
      <c r="B4290" s="75" t="s">
        <v>7838</v>
      </c>
    </row>
    <row r="4291" spans="1:2" ht="15">
      <c r="A4291" s="76" t="s">
        <v>5104</v>
      </c>
      <c r="B4291" s="75" t="s">
        <v>7838</v>
      </c>
    </row>
    <row r="4292" spans="1:2" ht="15">
      <c r="A4292" s="76" t="s">
        <v>5105</v>
      </c>
      <c r="B4292" s="75" t="s">
        <v>7838</v>
      </c>
    </row>
    <row r="4293" spans="1:2" ht="15">
      <c r="A4293" s="76" t="s">
        <v>1145</v>
      </c>
      <c r="B4293" s="75" t="s">
        <v>7838</v>
      </c>
    </row>
    <row r="4294" spans="1:2" ht="15">
      <c r="A4294" s="76" t="s">
        <v>5106</v>
      </c>
      <c r="B4294" s="75" t="s">
        <v>7838</v>
      </c>
    </row>
    <row r="4295" spans="1:2" ht="15">
      <c r="A4295" s="76" t="s">
        <v>5107</v>
      </c>
      <c r="B4295" s="75" t="s">
        <v>7838</v>
      </c>
    </row>
    <row r="4296" spans="1:2" ht="15">
      <c r="A4296" s="76" t="s">
        <v>5108</v>
      </c>
      <c r="B4296" s="75" t="s">
        <v>7838</v>
      </c>
    </row>
    <row r="4297" spans="1:2" ht="15">
      <c r="A4297" s="76" t="s">
        <v>5109</v>
      </c>
      <c r="B4297" s="75" t="s">
        <v>7838</v>
      </c>
    </row>
    <row r="4298" spans="1:2" ht="15">
      <c r="A4298" s="76" t="s">
        <v>5110</v>
      </c>
      <c r="B4298" s="75" t="s">
        <v>7838</v>
      </c>
    </row>
    <row r="4299" spans="1:2" ht="15">
      <c r="A4299" s="76" t="s">
        <v>5111</v>
      </c>
      <c r="B4299" s="75" t="s">
        <v>7838</v>
      </c>
    </row>
    <row r="4300" spans="1:2" ht="15">
      <c r="A4300" s="76" t="s">
        <v>5112</v>
      </c>
      <c r="B4300" s="75" t="s">
        <v>7838</v>
      </c>
    </row>
    <row r="4301" spans="1:2" ht="15">
      <c r="A4301" s="76" t="s">
        <v>1032</v>
      </c>
      <c r="B4301" s="75" t="s">
        <v>7838</v>
      </c>
    </row>
    <row r="4302" spans="1:2" ht="15">
      <c r="A4302" s="76" t="s">
        <v>5113</v>
      </c>
      <c r="B4302" s="75" t="s">
        <v>7838</v>
      </c>
    </row>
    <row r="4303" spans="1:2" ht="15">
      <c r="A4303" s="76" t="s">
        <v>5114</v>
      </c>
      <c r="B4303" s="75" t="s">
        <v>7838</v>
      </c>
    </row>
    <row r="4304" spans="1:2" ht="15">
      <c r="A4304" s="76" t="s">
        <v>5115</v>
      </c>
      <c r="B4304" s="75" t="s">
        <v>7838</v>
      </c>
    </row>
    <row r="4305" spans="1:2" ht="15">
      <c r="A4305" s="76" t="s">
        <v>5116</v>
      </c>
      <c r="B4305" s="75" t="s">
        <v>7838</v>
      </c>
    </row>
    <row r="4306" spans="1:2" ht="15">
      <c r="A4306" s="76" t="s">
        <v>5117</v>
      </c>
      <c r="B4306" s="75" t="s">
        <v>7838</v>
      </c>
    </row>
    <row r="4307" spans="1:2" ht="15">
      <c r="A4307" s="76" t="s">
        <v>5118</v>
      </c>
      <c r="B4307" s="75" t="s">
        <v>7838</v>
      </c>
    </row>
    <row r="4308" spans="1:2" ht="15">
      <c r="A4308" s="76" t="s">
        <v>5119</v>
      </c>
      <c r="B4308" s="75" t="s">
        <v>7838</v>
      </c>
    </row>
    <row r="4309" spans="1:2" ht="15">
      <c r="A4309" s="76" t="s">
        <v>5120</v>
      </c>
      <c r="B4309" s="75" t="s">
        <v>7838</v>
      </c>
    </row>
    <row r="4310" spans="1:2" ht="15">
      <c r="A4310" s="76" t="s">
        <v>5121</v>
      </c>
      <c r="B4310" s="75" t="s">
        <v>7838</v>
      </c>
    </row>
    <row r="4311" spans="1:2" ht="15">
      <c r="A4311" s="76" t="s">
        <v>5122</v>
      </c>
      <c r="B4311" s="75" t="s">
        <v>7838</v>
      </c>
    </row>
    <row r="4312" spans="1:2" ht="15">
      <c r="A4312" s="76" t="s">
        <v>5123</v>
      </c>
      <c r="B4312" s="75" t="s">
        <v>7838</v>
      </c>
    </row>
    <row r="4313" spans="1:2" ht="15">
      <c r="A4313" s="76" t="s">
        <v>5124</v>
      </c>
      <c r="B4313" s="75" t="s">
        <v>7838</v>
      </c>
    </row>
    <row r="4314" spans="1:2" ht="15">
      <c r="A4314" s="76" t="s">
        <v>5125</v>
      </c>
      <c r="B4314" s="75" t="s">
        <v>7838</v>
      </c>
    </row>
    <row r="4315" spans="1:2" ht="15">
      <c r="A4315" s="76" t="s">
        <v>5126</v>
      </c>
      <c r="B4315" s="75" t="s">
        <v>7838</v>
      </c>
    </row>
    <row r="4316" spans="1:2" ht="15">
      <c r="A4316" s="76" t="s">
        <v>5127</v>
      </c>
      <c r="B4316" s="75" t="s">
        <v>7838</v>
      </c>
    </row>
    <row r="4317" spans="1:2" ht="15">
      <c r="A4317" s="76" t="s">
        <v>5128</v>
      </c>
      <c r="B4317" s="75" t="s">
        <v>7838</v>
      </c>
    </row>
    <row r="4318" spans="1:2" ht="15">
      <c r="A4318" s="76" t="s">
        <v>5129</v>
      </c>
      <c r="B4318" s="75" t="s">
        <v>7838</v>
      </c>
    </row>
    <row r="4319" spans="1:2" ht="15">
      <c r="A4319" s="76" t="s">
        <v>5130</v>
      </c>
      <c r="B4319" s="75" t="s">
        <v>7838</v>
      </c>
    </row>
    <row r="4320" spans="1:2" ht="15">
      <c r="A4320" s="76" t="s">
        <v>981</v>
      </c>
      <c r="B4320" s="75" t="s">
        <v>7838</v>
      </c>
    </row>
    <row r="4321" spans="1:2" ht="15">
      <c r="A4321" s="76" t="s">
        <v>5131</v>
      </c>
      <c r="B4321" s="75" t="s">
        <v>7838</v>
      </c>
    </row>
    <row r="4322" spans="1:2" ht="15">
      <c r="A4322" s="76" t="s">
        <v>855</v>
      </c>
      <c r="B4322" s="75" t="s">
        <v>7838</v>
      </c>
    </row>
    <row r="4323" spans="1:2" ht="15">
      <c r="A4323" s="76" t="s">
        <v>5132</v>
      </c>
      <c r="B4323" s="75" t="s">
        <v>7838</v>
      </c>
    </row>
    <row r="4324" spans="1:2" ht="15">
      <c r="A4324" s="76" t="s">
        <v>1314</v>
      </c>
      <c r="B4324" s="75" t="s">
        <v>7838</v>
      </c>
    </row>
    <row r="4325" spans="1:2" ht="15">
      <c r="A4325" s="76" t="s">
        <v>5133</v>
      </c>
      <c r="B4325" s="75" t="s">
        <v>7838</v>
      </c>
    </row>
    <row r="4326" spans="1:2" ht="15">
      <c r="A4326" s="76" t="s">
        <v>1274</v>
      </c>
      <c r="B4326" s="75" t="s">
        <v>7838</v>
      </c>
    </row>
    <row r="4327" spans="1:2" ht="15">
      <c r="A4327" s="76" t="s">
        <v>5134</v>
      </c>
      <c r="B4327" s="75" t="s">
        <v>7838</v>
      </c>
    </row>
    <row r="4328" spans="1:2" ht="15">
      <c r="A4328" s="76" t="s">
        <v>5135</v>
      </c>
      <c r="B4328" s="75" t="s">
        <v>7838</v>
      </c>
    </row>
    <row r="4329" spans="1:2" ht="15">
      <c r="A4329" s="76" t="s">
        <v>5136</v>
      </c>
      <c r="B4329" s="75" t="s">
        <v>7838</v>
      </c>
    </row>
    <row r="4330" spans="1:2" ht="15">
      <c r="A4330" s="76" t="s">
        <v>5137</v>
      </c>
      <c r="B4330" s="75" t="s">
        <v>7838</v>
      </c>
    </row>
    <row r="4331" spans="1:2" ht="15">
      <c r="A4331" s="76" t="s">
        <v>5138</v>
      </c>
      <c r="B4331" s="75" t="s">
        <v>7838</v>
      </c>
    </row>
    <row r="4332" spans="1:2" ht="15">
      <c r="A4332" s="76" t="s">
        <v>5139</v>
      </c>
      <c r="B4332" s="75" t="s">
        <v>7838</v>
      </c>
    </row>
    <row r="4333" spans="1:2" ht="15">
      <c r="A4333" s="76" t="s">
        <v>5140</v>
      </c>
      <c r="B4333" s="75" t="s">
        <v>7838</v>
      </c>
    </row>
    <row r="4334" spans="1:2" ht="15">
      <c r="A4334" s="76" t="s">
        <v>5141</v>
      </c>
      <c r="B4334" s="75" t="s">
        <v>7838</v>
      </c>
    </row>
    <row r="4335" spans="1:2" ht="15">
      <c r="A4335" s="76" t="s">
        <v>5142</v>
      </c>
      <c r="B4335" s="75" t="s">
        <v>7838</v>
      </c>
    </row>
    <row r="4336" spans="1:2" ht="15">
      <c r="A4336" s="76" t="s">
        <v>5143</v>
      </c>
      <c r="B4336" s="75" t="s">
        <v>7838</v>
      </c>
    </row>
    <row r="4337" spans="1:2" ht="15">
      <c r="A4337" s="76" t="s">
        <v>5144</v>
      </c>
      <c r="B4337" s="75" t="s">
        <v>7838</v>
      </c>
    </row>
    <row r="4338" spans="1:2" ht="15">
      <c r="A4338" s="76" t="s">
        <v>751</v>
      </c>
      <c r="B4338" s="75" t="s">
        <v>7838</v>
      </c>
    </row>
    <row r="4339" spans="1:2" ht="15">
      <c r="A4339" s="76" t="s">
        <v>1122</v>
      </c>
      <c r="B4339" s="75" t="s">
        <v>7838</v>
      </c>
    </row>
    <row r="4340" spans="1:2" ht="15">
      <c r="A4340" s="76" t="s">
        <v>5145</v>
      </c>
      <c r="B4340" s="75" t="s">
        <v>7838</v>
      </c>
    </row>
    <row r="4341" spans="1:2" ht="15">
      <c r="A4341" s="76" t="s">
        <v>5146</v>
      </c>
      <c r="B4341" s="75" t="s">
        <v>7838</v>
      </c>
    </row>
    <row r="4342" spans="1:2" ht="15">
      <c r="A4342" s="76" t="s">
        <v>5147</v>
      </c>
      <c r="B4342" s="75" t="s">
        <v>7838</v>
      </c>
    </row>
    <row r="4343" spans="1:2" ht="15">
      <c r="A4343" s="76" t="s">
        <v>5148</v>
      </c>
      <c r="B4343" s="75" t="s">
        <v>7838</v>
      </c>
    </row>
    <row r="4344" spans="1:2" ht="15">
      <c r="A4344" s="76" t="s">
        <v>5149</v>
      </c>
      <c r="B4344" s="75" t="s">
        <v>7838</v>
      </c>
    </row>
    <row r="4345" spans="1:2" ht="15">
      <c r="A4345" s="76" t="s">
        <v>5150</v>
      </c>
      <c r="B4345" s="75" t="s">
        <v>7838</v>
      </c>
    </row>
    <row r="4346" spans="1:2" ht="15">
      <c r="A4346" s="76" t="s">
        <v>5151</v>
      </c>
      <c r="B4346" s="75" t="s">
        <v>7838</v>
      </c>
    </row>
    <row r="4347" spans="1:2" ht="15">
      <c r="A4347" s="76" t="s">
        <v>5152</v>
      </c>
      <c r="B4347" s="75" t="s">
        <v>7838</v>
      </c>
    </row>
    <row r="4348" spans="1:2" ht="15">
      <c r="A4348" s="76" t="s">
        <v>5153</v>
      </c>
      <c r="B4348" s="75" t="s">
        <v>7838</v>
      </c>
    </row>
    <row r="4349" spans="1:2" ht="15">
      <c r="A4349" s="76" t="s">
        <v>5154</v>
      </c>
      <c r="B4349" s="75" t="s">
        <v>7838</v>
      </c>
    </row>
    <row r="4350" spans="1:2" ht="15">
      <c r="A4350" s="76" t="s">
        <v>5155</v>
      </c>
      <c r="B4350" s="75" t="s">
        <v>7838</v>
      </c>
    </row>
    <row r="4351" spans="1:2" ht="15">
      <c r="A4351" s="76" t="s">
        <v>5156</v>
      </c>
      <c r="B4351" s="75" t="s">
        <v>7838</v>
      </c>
    </row>
    <row r="4352" spans="1:2" ht="15">
      <c r="A4352" s="76" t="s">
        <v>5157</v>
      </c>
      <c r="B4352" s="75" t="s">
        <v>7838</v>
      </c>
    </row>
    <row r="4353" spans="1:2" ht="15">
      <c r="A4353" s="76" t="s">
        <v>5158</v>
      </c>
      <c r="B4353" s="75" t="s">
        <v>7838</v>
      </c>
    </row>
    <row r="4354" spans="1:2" ht="15">
      <c r="A4354" s="76" t="s">
        <v>5159</v>
      </c>
      <c r="B4354" s="75" t="s">
        <v>7838</v>
      </c>
    </row>
    <row r="4355" spans="1:2" ht="15">
      <c r="A4355" s="76" t="s">
        <v>5160</v>
      </c>
      <c r="B4355" s="75" t="s">
        <v>7838</v>
      </c>
    </row>
    <row r="4356" spans="1:2" ht="15">
      <c r="A4356" s="76" t="s">
        <v>5161</v>
      </c>
      <c r="B4356" s="75" t="s">
        <v>7838</v>
      </c>
    </row>
    <row r="4357" spans="1:2" ht="15">
      <c r="A4357" s="76" t="s">
        <v>5162</v>
      </c>
      <c r="B4357" s="75" t="s">
        <v>7838</v>
      </c>
    </row>
    <row r="4358" spans="1:2" ht="15">
      <c r="A4358" s="76" t="s">
        <v>5163</v>
      </c>
      <c r="B4358" s="75" t="s">
        <v>7838</v>
      </c>
    </row>
    <row r="4359" spans="1:2" ht="15">
      <c r="A4359" s="76" t="s">
        <v>5164</v>
      </c>
      <c r="B4359" s="75" t="s">
        <v>7838</v>
      </c>
    </row>
    <row r="4360" spans="1:2" ht="15">
      <c r="A4360" s="76" t="s">
        <v>5165</v>
      </c>
      <c r="B4360" s="75" t="s">
        <v>7838</v>
      </c>
    </row>
    <row r="4361" spans="1:2" ht="15">
      <c r="A4361" s="76" t="s">
        <v>5166</v>
      </c>
      <c r="B4361" s="75" t="s">
        <v>7838</v>
      </c>
    </row>
    <row r="4362" spans="1:2" ht="15">
      <c r="A4362" s="76" t="s">
        <v>5167</v>
      </c>
      <c r="B4362" s="75" t="s">
        <v>7838</v>
      </c>
    </row>
    <row r="4363" spans="1:2" ht="15">
      <c r="A4363" s="76" t="s">
        <v>5168</v>
      </c>
      <c r="B4363" s="75" t="s">
        <v>7838</v>
      </c>
    </row>
    <row r="4364" spans="1:2" ht="15">
      <c r="A4364" s="76" t="s">
        <v>5169</v>
      </c>
      <c r="B4364" s="75" t="s">
        <v>7838</v>
      </c>
    </row>
    <row r="4365" spans="1:2" ht="15">
      <c r="A4365" s="76" t="s">
        <v>5170</v>
      </c>
      <c r="B4365" s="75" t="s">
        <v>7838</v>
      </c>
    </row>
    <row r="4366" spans="1:2" ht="15">
      <c r="A4366" s="76" t="s">
        <v>5171</v>
      </c>
      <c r="B4366" s="75" t="s">
        <v>7838</v>
      </c>
    </row>
    <row r="4367" spans="1:2" ht="15">
      <c r="A4367" s="76" t="s">
        <v>5172</v>
      </c>
      <c r="B4367" s="75" t="s">
        <v>7838</v>
      </c>
    </row>
    <row r="4368" spans="1:2" ht="15">
      <c r="A4368" s="76" t="s">
        <v>5173</v>
      </c>
      <c r="B4368" s="75" t="s">
        <v>7838</v>
      </c>
    </row>
    <row r="4369" spans="1:2" ht="15">
      <c r="A4369" s="76" t="s">
        <v>5174</v>
      </c>
      <c r="B4369" s="75" t="s">
        <v>7838</v>
      </c>
    </row>
    <row r="4370" spans="1:2" ht="15">
      <c r="A4370" s="76" t="s">
        <v>1260</v>
      </c>
      <c r="B4370" s="75" t="s">
        <v>7838</v>
      </c>
    </row>
    <row r="4371" spans="1:2" ht="15">
      <c r="A4371" s="76" t="s">
        <v>5175</v>
      </c>
      <c r="B4371" s="75" t="s">
        <v>7838</v>
      </c>
    </row>
    <row r="4372" spans="1:2" ht="15">
      <c r="A4372" s="76" t="s">
        <v>5176</v>
      </c>
      <c r="B4372" s="75" t="s">
        <v>7838</v>
      </c>
    </row>
    <row r="4373" spans="1:2" ht="15">
      <c r="A4373" s="76" t="s">
        <v>5177</v>
      </c>
      <c r="B4373" s="75" t="s">
        <v>7838</v>
      </c>
    </row>
    <row r="4374" spans="1:2" ht="15">
      <c r="A4374" s="76" t="s">
        <v>5178</v>
      </c>
      <c r="B4374" s="75" t="s">
        <v>7838</v>
      </c>
    </row>
    <row r="4375" spans="1:2" ht="15">
      <c r="A4375" s="76" t="s">
        <v>5179</v>
      </c>
      <c r="B4375" s="75" t="s">
        <v>7838</v>
      </c>
    </row>
    <row r="4376" spans="1:2" ht="15">
      <c r="A4376" s="76" t="s">
        <v>5180</v>
      </c>
      <c r="B4376" s="75" t="s">
        <v>7838</v>
      </c>
    </row>
    <row r="4377" spans="1:2" ht="15">
      <c r="A4377" s="76" t="s">
        <v>5181</v>
      </c>
      <c r="B4377" s="75" t="s">
        <v>7838</v>
      </c>
    </row>
    <row r="4378" spans="1:2" ht="15">
      <c r="A4378" s="76" t="s">
        <v>5182</v>
      </c>
      <c r="B4378" s="75" t="s">
        <v>7838</v>
      </c>
    </row>
    <row r="4379" spans="1:2" ht="15">
      <c r="A4379" s="76" t="s">
        <v>5183</v>
      </c>
      <c r="B4379" s="75" t="s">
        <v>7838</v>
      </c>
    </row>
    <row r="4380" spans="1:2" ht="15">
      <c r="A4380" s="76" t="s">
        <v>5184</v>
      </c>
      <c r="B4380" s="75" t="s">
        <v>7838</v>
      </c>
    </row>
    <row r="4381" spans="1:2" ht="15">
      <c r="A4381" s="76" t="s">
        <v>5185</v>
      </c>
      <c r="B4381" s="75" t="s">
        <v>7838</v>
      </c>
    </row>
    <row r="4382" spans="1:2" ht="15">
      <c r="A4382" s="76" t="s">
        <v>5186</v>
      </c>
      <c r="B4382" s="75" t="s">
        <v>7838</v>
      </c>
    </row>
    <row r="4383" spans="1:2" ht="15">
      <c r="A4383" s="76" t="s">
        <v>5187</v>
      </c>
      <c r="B4383" s="75" t="s">
        <v>7838</v>
      </c>
    </row>
    <row r="4384" spans="1:2" ht="15">
      <c r="A4384" s="76" t="s">
        <v>5188</v>
      </c>
      <c r="B4384" s="75" t="s">
        <v>7838</v>
      </c>
    </row>
    <row r="4385" spans="1:2" ht="15">
      <c r="A4385" s="76" t="s">
        <v>5189</v>
      </c>
      <c r="B4385" s="75" t="s">
        <v>7838</v>
      </c>
    </row>
    <row r="4386" spans="1:2" ht="15">
      <c r="A4386" s="76" t="s">
        <v>5190</v>
      </c>
      <c r="B4386" s="75" t="s">
        <v>7838</v>
      </c>
    </row>
    <row r="4387" spans="1:2" ht="15">
      <c r="A4387" s="76" t="s">
        <v>5191</v>
      </c>
      <c r="B4387" s="75" t="s">
        <v>7838</v>
      </c>
    </row>
    <row r="4388" spans="1:2" ht="15">
      <c r="A4388" s="76" t="s">
        <v>5192</v>
      </c>
      <c r="B4388" s="75" t="s">
        <v>7838</v>
      </c>
    </row>
    <row r="4389" spans="1:2" ht="15">
      <c r="A4389" s="76" t="s">
        <v>5193</v>
      </c>
      <c r="B4389" s="75" t="s">
        <v>7838</v>
      </c>
    </row>
    <row r="4390" spans="1:2" ht="15">
      <c r="A4390" s="76" t="s">
        <v>5194</v>
      </c>
      <c r="B4390" s="75" t="s">
        <v>7838</v>
      </c>
    </row>
    <row r="4391" spans="1:2" ht="15">
      <c r="A4391" s="76" t="s">
        <v>5195</v>
      </c>
      <c r="B4391" s="75" t="s">
        <v>7838</v>
      </c>
    </row>
    <row r="4392" spans="1:2" ht="15">
      <c r="A4392" s="76" t="s">
        <v>5196</v>
      </c>
      <c r="B4392" s="75" t="s">
        <v>7838</v>
      </c>
    </row>
    <row r="4393" spans="1:2" ht="15">
      <c r="A4393" s="76" t="s">
        <v>5197</v>
      </c>
      <c r="B4393" s="75" t="s">
        <v>7838</v>
      </c>
    </row>
    <row r="4394" spans="1:2" ht="15">
      <c r="A4394" s="76" t="s">
        <v>5198</v>
      </c>
      <c r="B4394" s="75" t="s">
        <v>7838</v>
      </c>
    </row>
    <row r="4395" spans="1:2" ht="15">
      <c r="A4395" s="76" t="s">
        <v>5199</v>
      </c>
      <c r="B4395" s="75" t="s">
        <v>7838</v>
      </c>
    </row>
    <row r="4396" spans="1:2" ht="15">
      <c r="A4396" s="76" t="s">
        <v>5200</v>
      </c>
      <c r="B4396" s="75" t="s">
        <v>7838</v>
      </c>
    </row>
    <row r="4397" spans="1:2" ht="15">
      <c r="A4397" s="76" t="s">
        <v>5201</v>
      </c>
      <c r="B4397" s="75" t="s">
        <v>7838</v>
      </c>
    </row>
    <row r="4398" spans="1:2" ht="15">
      <c r="A4398" s="76" t="s">
        <v>5202</v>
      </c>
      <c r="B4398" s="75" t="s">
        <v>7838</v>
      </c>
    </row>
    <row r="4399" spans="1:2" ht="15">
      <c r="A4399" s="76" t="s">
        <v>5203</v>
      </c>
      <c r="B4399" s="75" t="s">
        <v>7838</v>
      </c>
    </row>
    <row r="4400" spans="1:2" ht="15">
      <c r="A4400" s="76" t="s">
        <v>5204</v>
      </c>
      <c r="B4400" s="75" t="s">
        <v>7838</v>
      </c>
    </row>
    <row r="4401" spans="1:2" ht="15">
      <c r="A4401" s="76" t="s">
        <v>5205</v>
      </c>
      <c r="B4401" s="75" t="s">
        <v>7838</v>
      </c>
    </row>
    <row r="4402" spans="1:2" ht="15">
      <c r="A4402" s="76" t="s">
        <v>5206</v>
      </c>
      <c r="B4402" s="75" t="s">
        <v>7838</v>
      </c>
    </row>
    <row r="4403" spans="1:2" ht="15">
      <c r="A4403" s="76" t="s">
        <v>5207</v>
      </c>
      <c r="B4403" s="75" t="s">
        <v>7838</v>
      </c>
    </row>
    <row r="4404" spans="1:2" ht="15">
      <c r="A4404" s="76" t="s">
        <v>5208</v>
      </c>
      <c r="B4404" s="75" t="s">
        <v>7838</v>
      </c>
    </row>
    <row r="4405" spans="1:2" ht="15">
      <c r="A4405" s="76" t="s">
        <v>5209</v>
      </c>
      <c r="B4405" s="75" t="s">
        <v>7838</v>
      </c>
    </row>
    <row r="4406" spans="1:2" ht="15">
      <c r="A4406" s="76" t="s">
        <v>5210</v>
      </c>
      <c r="B4406" s="75" t="s">
        <v>7838</v>
      </c>
    </row>
    <row r="4407" spans="1:2" ht="15">
      <c r="A4407" s="76" t="s">
        <v>5211</v>
      </c>
      <c r="B4407" s="75" t="s">
        <v>7838</v>
      </c>
    </row>
    <row r="4408" spans="1:2" ht="15">
      <c r="A4408" s="76" t="s">
        <v>5212</v>
      </c>
      <c r="B4408" s="75" t="s">
        <v>7838</v>
      </c>
    </row>
    <row r="4409" spans="1:2" ht="15">
      <c r="A4409" s="76" t="s">
        <v>5213</v>
      </c>
      <c r="B4409" s="75" t="s">
        <v>7838</v>
      </c>
    </row>
    <row r="4410" spans="1:2" ht="15">
      <c r="A4410" s="76" t="s">
        <v>5214</v>
      </c>
      <c r="B4410" s="75" t="s">
        <v>7838</v>
      </c>
    </row>
    <row r="4411" spans="1:2" ht="15">
      <c r="A4411" s="76" t="s">
        <v>5215</v>
      </c>
      <c r="B4411" s="75" t="s">
        <v>7838</v>
      </c>
    </row>
    <row r="4412" spans="1:2" ht="15">
      <c r="A4412" s="76" t="s">
        <v>5216</v>
      </c>
      <c r="B4412" s="75" t="s">
        <v>7838</v>
      </c>
    </row>
    <row r="4413" spans="1:2" ht="15">
      <c r="A4413" s="76" t="s">
        <v>5217</v>
      </c>
      <c r="B4413" s="75" t="s">
        <v>7838</v>
      </c>
    </row>
    <row r="4414" spans="1:2" ht="15">
      <c r="A4414" s="76" t="s">
        <v>5218</v>
      </c>
      <c r="B4414" s="75" t="s">
        <v>7838</v>
      </c>
    </row>
    <row r="4415" spans="1:2" ht="15">
      <c r="A4415" s="76" t="s">
        <v>1191</v>
      </c>
      <c r="B4415" s="75" t="s">
        <v>7838</v>
      </c>
    </row>
    <row r="4416" spans="1:2" ht="15">
      <c r="A4416" s="76" t="s">
        <v>5219</v>
      </c>
      <c r="B4416" s="75" t="s">
        <v>7838</v>
      </c>
    </row>
    <row r="4417" spans="1:2" ht="15">
      <c r="A4417" s="76" t="s">
        <v>5220</v>
      </c>
      <c r="B4417" s="75" t="s">
        <v>7838</v>
      </c>
    </row>
    <row r="4418" spans="1:2" ht="15">
      <c r="A4418" s="76" t="s">
        <v>5221</v>
      </c>
      <c r="B4418" s="75" t="s">
        <v>7838</v>
      </c>
    </row>
    <row r="4419" spans="1:2" ht="15">
      <c r="A4419" s="76" t="s">
        <v>5222</v>
      </c>
      <c r="B4419" s="75" t="s">
        <v>7838</v>
      </c>
    </row>
    <row r="4420" spans="1:2" ht="15">
      <c r="A4420" s="76" t="s">
        <v>5223</v>
      </c>
      <c r="B4420" s="75" t="s">
        <v>7838</v>
      </c>
    </row>
    <row r="4421" spans="1:2" ht="15">
      <c r="A4421" s="76" t="s">
        <v>5224</v>
      </c>
      <c r="B4421" s="75" t="s">
        <v>7838</v>
      </c>
    </row>
    <row r="4422" spans="1:2" ht="15">
      <c r="A4422" s="76" t="s">
        <v>5225</v>
      </c>
      <c r="B4422" s="75" t="s">
        <v>7838</v>
      </c>
    </row>
    <row r="4423" spans="1:2" ht="15">
      <c r="A4423" s="76" t="s">
        <v>5226</v>
      </c>
      <c r="B4423" s="75" t="s">
        <v>7838</v>
      </c>
    </row>
    <row r="4424" spans="1:2" ht="15">
      <c r="A4424" s="76" t="s">
        <v>5227</v>
      </c>
      <c r="B4424" s="75" t="s">
        <v>7838</v>
      </c>
    </row>
    <row r="4425" spans="1:2" ht="15">
      <c r="A4425" s="76" t="s">
        <v>5228</v>
      </c>
      <c r="B4425" s="75" t="s">
        <v>7838</v>
      </c>
    </row>
    <row r="4426" spans="1:2" ht="15">
      <c r="A4426" s="76" t="s">
        <v>5229</v>
      </c>
      <c r="B4426" s="75" t="s">
        <v>7838</v>
      </c>
    </row>
    <row r="4427" spans="1:2" ht="15">
      <c r="A4427" s="76" t="s">
        <v>5230</v>
      </c>
      <c r="B4427" s="75" t="s">
        <v>7838</v>
      </c>
    </row>
    <row r="4428" spans="1:2" ht="15">
      <c r="A4428" s="76" t="s">
        <v>5231</v>
      </c>
      <c r="B4428" s="75" t="s">
        <v>7838</v>
      </c>
    </row>
    <row r="4429" spans="1:2" ht="15">
      <c r="A4429" s="76" t="s">
        <v>1116</v>
      </c>
      <c r="B4429" s="75" t="s">
        <v>7838</v>
      </c>
    </row>
    <row r="4430" spans="1:2" ht="15">
      <c r="A4430" s="76" t="s">
        <v>5232</v>
      </c>
      <c r="B4430" s="75" t="s">
        <v>7838</v>
      </c>
    </row>
    <row r="4431" spans="1:2" ht="15">
      <c r="A4431" s="76" t="s">
        <v>5233</v>
      </c>
      <c r="B4431" s="75" t="s">
        <v>7838</v>
      </c>
    </row>
    <row r="4432" spans="1:2" ht="15">
      <c r="A4432" s="76" t="s">
        <v>5234</v>
      </c>
      <c r="B4432" s="75" t="s">
        <v>7838</v>
      </c>
    </row>
    <row r="4433" spans="1:2" ht="15">
      <c r="A4433" s="76" t="s">
        <v>5235</v>
      </c>
      <c r="B4433" s="75" t="s">
        <v>7838</v>
      </c>
    </row>
    <row r="4434" spans="1:2" ht="15">
      <c r="A4434" s="76" t="s">
        <v>5236</v>
      </c>
      <c r="B4434" s="75" t="s">
        <v>7838</v>
      </c>
    </row>
    <row r="4435" spans="1:2" ht="15">
      <c r="A4435" s="76" t="s">
        <v>5237</v>
      </c>
      <c r="B4435" s="75" t="s">
        <v>7838</v>
      </c>
    </row>
    <row r="4436" spans="1:2" ht="15">
      <c r="A4436" s="76" t="s">
        <v>5238</v>
      </c>
      <c r="B4436" s="75" t="s">
        <v>7838</v>
      </c>
    </row>
    <row r="4437" spans="1:2" ht="15">
      <c r="A4437" s="76" t="s">
        <v>5239</v>
      </c>
      <c r="B4437" s="75" t="s">
        <v>7838</v>
      </c>
    </row>
    <row r="4438" spans="1:2" ht="15">
      <c r="A4438" s="76" t="s">
        <v>5240</v>
      </c>
      <c r="B4438" s="75" t="s">
        <v>7838</v>
      </c>
    </row>
    <row r="4439" spans="1:2" ht="15">
      <c r="A4439" s="76" t="s">
        <v>5241</v>
      </c>
      <c r="B4439" s="75" t="s">
        <v>7838</v>
      </c>
    </row>
    <row r="4440" spans="1:2" ht="15">
      <c r="A4440" s="76" t="s">
        <v>5242</v>
      </c>
      <c r="B4440" s="75" t="s">
        <v>7838</v>
      </c>
    </row>
    <row r="4441" spans="1:2" ht="15">
      <c r="A4441" s="76" t="s">
        <v>5243</v>
      </c>
      <c r="B4441" s="75" t="s">
        <v>7838</v>
      </c>
    </row>
    <row r="4442" spans="1:2" ht="15">
      <c r="A4442" s="76" t="s">
        <v>5244</v>
      </c>
      <c r="B4442" s="75" t="s">
        <v>7838</v>
      </c>
    </row>
    <row r="4443" spans="1:2" ht="15">
      <c r="A4443" s="76" t="s">
        <v>5245</v>
      </c>
      <c r="B4443" s="75" t="s">
        <v>7838</v>
      </c>
    </row>
    <row r="4444" spans="1:2" ht="15">
      <c r="A4444" s="76" t="s">
        <v>5246</v>
      </c>
      <c r="B4444" s="75" t="s">
        <v>7838</v>
      </c>
    </row>
    <row r="4445" spans="1:2" ht="15">
      <c r="A4445" s="76" t="s">
        <v>5247</v>
      </c>
      <c r="B4445" s="75" t="s">
        <v>7838</v>
      </c>
    </row>
    <row r="4446" spans="1:2" ht="15">
      <c r="A4446" s="76" t="s">
        <v>5248</v>
      </c>
      <c r="B4446" s="75" t="s">
        <v>7838</v>
      </c>
    </row>
    <row r="4447" spans="1:2" ht="15">
      <c r="A4447" s="76" t="s">
        <v>5249</v>
      </c>
      <c r="B4447" s="75" t="s">
        <v>7838</v>
      </c>
    </row>
    <row r="4448" spans="1:2" ht="15">
      <c r="A4448" s="76" t="s">
        <v>5250</v>
      </c>
      <c r="B4448" s="75" t="s">
        <v>7838</v>
      </c>
    </row>
    <row r="4449" spans="1:2" ht="15">
      <c r="A4449" s="76" t="s">
        <v>677</v>
      </c>
      <c r="B4449" s="75" t="s">
        <v>7838</v>
      </c>
    </row>
    <row r="4450" spans="1:2" ht="15">
      <c r="A4450" s="76" t="s">
        <v>5251</v>
      </c>
      <c r="B4450" s="75" t="s">
        <v>7838</v>
      </c>
    </row>
    <row r="4451" spans="1:2" ht="15">
      <c r="A4451" s="76" t="s">
        <v>5252</v>
      </c>
      <c r="B4451" s="75" t="s">
        <v>7838</v>
      </c>
    </row>
    <row r="4452" spans="1:2" ht="15">
      <c r="A4452" s="76" t="s">
        <v>5253</v>
      </c>
      <c r="B4452" s="75" t="s">
        <v>7838</v>
      </c>
    </row>
    <row r="4453" spans="1:2" ht="15">
      <c r="A4453" s="76" t="s">
        <v>1519</v>
      </c>
      <c r="B4453" s="75" t="s">
        <v>7838</v>
      </c>
    </row>
    <row r="4454" spans="1:2" ht="15">
      <c r="A4454" s="76" t="s">
        <v>5254</v>
      </c>
      <c r="B4454" s="75" t="s">
        <v>7838</v>
      </c>
    </row>
    <row r="4455" spans="1:2" ht="15">
      <c r="A4455" s="76" t="s">
        <v>5255</v>
      </c>
      <c r="B4455" s="75" t="s">
        <v>7838</v>
      </c>
    </row>
    <row r="4456" spans="1:2" ht="15">
      <c r="A4456" s="76" t="s">
        <v>1198</v>
      </c>
      <c r="B4456" s="75" t="s">
        <v>7838</v>
      </c>
    </row>
    <row r="4457" spans="1:2" ht="15">
      <c r="A4457" s="76" t="s">
        <v>416</v>
      </c>
      <c r="B4457" s="75" t="s">
        <v>7838</v>
      </c>
    </row>
    <row r="4458" spans="1:2" ht="15">
      <c r="A4458" s="76" t="s">
        <v>535</v>
      </c>
      <c r="B4458" s="75" t="s">
        <v>7838</v>
      </c>
    </row>
    <row r="4459" spans="1:2" ht="15">
      <c r="A4459" s="76" t="s">
        <v>5256</v>
      </c>
      <c r="B4459" s="75" t="s">
        <v>7838</v>
      </c>
    </row>
    <row r="4460" spans="1:2" ht="15">
      <c r="A4460" s="76" t="s">
        <v>5257</v>
      </c>
      <c r="B4460" s="75" t="s">
        <v>7838</v>
      </c>
    </row>
    <row r="4461" spans="1:2" ht="15">
      <c r="A4461" s="76" t="s">
        <v>5258</v>
      </c>
      <c r="B4461" s="75" t="s">
        <v>7838</v>
      </c>
    </row>
    <row r="4462" spans="1:2" ht="15">
      <c r="A4462" s="76" t="s">
        <v>5259</v>
      </c>
      <c r="B4462" s="75" t="s">
        <v>7838</v>
      </c>
    </row>
    <row r="4463" spans="1:2" ht="15">
      <c r="A4463" s="76" t="s">
        <v>5260</v>
      </c>
      <c r="B4463" s="75" t="s">
        <v>7838</v>
      </c>
    </row>
    <row r="4464" spans="1:2" ht="15">
      <c r="A4464" s="76" t="s">
        <v>5261</v>
      </c>
      <c r="B4464" s="75" t="s">
        <v>7838</v>
      </c>
    </row>
    <row r="4465" spans="1:2" ht="15">
      <c r="A4465" s="76" t="s">
        <v>5262</v>
      </c>
      <c r="B4465" s="75" t="s">
        <v>7838</v>
      </c>
    </row>
    <row r="4466" spans="1:2" ht="15">
      <c r="A4466" s="76" t="s">
        <v>5263</v>
      </c>
      <c r="B4466" s="75" t="s">
        <v>7838</v>
      </c>
    </row>
    <row r="4467" spans="1:2" ht="15">
      <c r="A4467" s="76" t="s">
        <v>5264</v>
      </c>
      <c r="B4467" s="75" t="s">
        <v>7838</v>
      </c>
    </row>
    <row r="4468" spans="1:2" ht="15">
      <c r="A4468" s="76" t="s">
        <v>5265</v>
      </c>
      <c r="B4468" s="75" t="s">
        <v>7838</v>
      </c>
    </row>
    <row r="4469" spans="1:2" ht="15">
      <c r="A4469" s="76" t="s">
        <v>917</v>
      </c>
      <c r="B4469" s="75" t="s">
        <v>7838</v>
      </c>
    </row>
    <row r="4470" spans="1:2" ht="15">
      <c r="A4470" s="76" t="s">
        <v>1337</v>
      </c>
      <c r="B4470" s="75" t="s">
        <v>7838</v>
      </c>
    </row>
    <row r="4471" spans="1:2" ht="15">
      <c r="A4471" s="76" t="s">
        <v>5266</v>
      </c>
      <c r="B4471" s="75" t="s">
        <v>7838</v>
      </c>
    </row>
    <row r="4472" spans="1:2" ht="15">
      <c r="A4472" s="76" t="s">
        <v>5267</v>
      </c>
      <c r="B4472" s="75" t="s">
        <v>7838</v>
      </c>
    </row>
    <row r="4473" spans="1:2" ht="15">
      <c r="A4473" s="76" t="s">
        <v>5268</v>
      </c>
      <c r="B4473" s="75" t="s">
        <v>7838</v>
      </c>
    </row>
    <row r="4474" spans="1:2" ht="15">
      <c r="A4474" s="76" t="s">
        <v>5269</v>
      </c>
      <c r="B4474" s="75" t="s">
        <v>7838</v>
      </c>
    </row>
    <row r="4475" spans="1:2" ht="15">
      <c r="A4475" s="76" t="s">
        <v>1143</v>
      </c>
      <c r="B4475" s="75" t="s">
        <v>7838</v>
      </c>
    </row>
    <row r="4476" spans="1:2" ht="15">
      <c r="A4476" s="76" t="s">
        <v>5270</v>
      </c>
      <c r="B4476" s="75" t="s">
        <v>7838</v>
      </c>
    </row>
    <row r="4477" spans="1:2" ht="15">
      <c r="A4477" s="76" t="s">
        <v>5271</v>
      </c>
      <c r="B4477" s="75" t="s">
        <v>7838</v>
      </c>
    </row>
    <row r="4478" spans="1:2" ht="15">
      <c r="A4478" s="76" t="s">
        <v>5272</v>
      </c>
      <c r="B4478" s="75" t="s">
        <v>7838</v>
      </c>
    </row>
    <row r="4479" spans="1:2" ht="15">
      <c r="A4479" s="76" t="s">
        <v>5273</v>
      </c>
      <c r="B4479" s="75" t="s">
        <v>7838</v>
      </c>
    </row>
    <row r="4480" spans="1:2" ht="15">
      <c r="A4480" s="76" t="s">
        <v>470</v>
      </c>
      <c r="B4480" s="75" t="s">
        <v>7838</v>
      </c>
    </row>
    <row r="4481" spans="1:2" ht="15">
      <c r="A4481" s="76" t="s">
        <v>5274</v>
      </c>
      <c r="B4481" s="75" t="s">
        <v>7838</v>
      </c>
    </row>
    <row r="4482" spans="1:2" ht="15">
      <c r="A4482" s="76" t="s">
        <v>5275</v>
      </c>
      <c r="B4482" s="75" t="s">
        <v>7838</v>
      </c>
    </row>
    <row r="4483" spans="1:2" ht="15">
      <c r="A4483" s="76" t="s">
        <v>5276</v>
      </c>
      <c r="B4483" s="75" t="s">
        <v>7838</v>
      </c>
    </row>
    <row r="4484" spans="1:2" ht="15">
      <c r="A4484" s="76" t="s">
        <v>5277</v>
      </c>
      <c r="B4484" s="75" t="s">
        <v>7838</v>
      </c>
    </row>
    <row r="4485" spans="1:2" ht="15">
      <c r="A4485" s="76" t="s">
        <v>5278</v>
      </c>
      <c r="B4485" s="75" t="s">
        <v>7838</v>
      </c>
    </row>
    <row r="4486" spans="1:2" ht="15">
      <c r="A4486" s="76" t="s">
        <v>5279</v>
      </c>
      <c r="B4486" s="75" t="s">
        <v>7838</v>
      </c>
    </row>
    <row r="4487" spans="1:2" ht="15">
      <c r="A4487" s="76" t="s">
        <v>5280</v>
      </c>
      <c r="B4487" s="75" t="s">
        <v>7838</v>
      </c>
    </row>
    <row r="4488" spans="1:2" ht="15">
      <c r="A4488" s="76" t="s">
        <v>5281</v>
      </c>
      <c r="B4488" s="75" t="s">
        <v>7838</v>
      </c>
    </row>
    <row r="4489" spans="1:2" ht="15">
      <c r="A4489" s="76" t="s">
        <v>5282</v>
      </c>
      <c r="B4489" s="75" t="s">
        <v>7838</v>
      </c>
    </row>
    <row r="4490" spans="1:2" ht="15">
      <c r="A4490" s="76" t="s">
        <v>5283</v>
      </c>
      <c r="B4490" s="75" t="s">
        <v>7838</v>
      </c>
    </row>
    <row r="4491" spans="1:2" ht="15">
      <c r="A4491" s="76" t="s">
        <v>5284</v>
      </c>
      <c r="B4491" s="75" t="s">
        <v>7838</v>
      </c>
    </row>
    <row r="4492" spans="1:2" ht="15">
      <c r="A4492" s="76" t="s">
        <v>646</v>
      </c>
      <c r="B4492" s="75" t="s">
        <v>7838</v>
      </c>
    </row>
    <row r="4493" spans="1:2" ht="15">
      <c r="A4493" s="76" t="s">
        <v>5285</v>
      </c>
      <c r="B4493" s="75" t="s">
        <v>7838</v>
      </c>
    </row>
    <row r="4494" spans="1:2" ht="15">
      <c r="A4494" s="76" t="s">
        <v>5286</v>
      </c>
      <c r="B4494" s="75" t="s">
        <v>7838</v>
      </c>
    </row>
    <row r="4495" spans="1:2" ht="15">
      <c r="A4495" s="76" t="s">
        <v>5287</v>
      </c>
      <c r="B4495" s="75" t="s">
        <v>7838</v>
      </c>
    </row>
    <row r="4496" spans="1:2" ht="15">
      <c r="A4496" s="76" t="s">
        <v>5288</v>
      </c>
      <c r="B4496" s="75" t="s">
        <v>7838</v>
      </c>
    </row>
    <row r="4497" spans="1:2" ht="15">
      <c r="A4497" s="76" t="s">
        <v>5289</v>
      </c>
      <c r="B4497" s="75" t="s">
        <v>7838</v>
      </c>
    </row>
    <row r="4498" spans="1:2" ht="15">
      <c r="A4498" s="76" t="s">
        <v>5290</v>
      </c>
      <c r="B4498" s="75" t="s">
        <v>7838</v>
      </c>
    </row>
    <row r="4499" spans="1:2" ht="15">
      <c r="A4499" s="76" t="s">
        <v>5291</v>
      </c>
      <c r="B4499" s="75" t="s">
        <v>7838</v>
      </c>
    </row>
    <row r="4500" spans="1:2" ht="15">
      <c r="A4500" s="76" t="s">
        <v>5292</v>
      </c>
      <c r="B4500" s="75" t="s">
        <v>7838</v>
      </c>
    </row>
    <row r="4501" spans="1:2" ht="15">
      <c r="A4501" s="76" t="s">
        <v>1518</v>
      </c>
      <c r="B4501" s="75" t="s">
        <v>7838</v>
      </c>
    </row>
    <row r="4502" spans="1:2" ht="15">
      <c r="A4502" s="76" t="s">
        <v>5293</v>
      </c>
      <c r="B4502" s="75" t="s">
        <v>7838</v>
      </c>
    </row>
    <row r="4503" spans="1:2" ht="15">
      <c r="A4503" s="76" t="s">
        <v>5294</v>
      </c>
      <c r="B4503" s="75" t="s">
        <v>7838</v>
      </c>
    </row>
    <row r="4504" spans="1:2" ht="15">
      <c r="A4504" s="76" t="s">
        <v>971</v>
      </c>
      <c r="B4504" s="75" t="s">
        <v>7838</v>
      </c>
    </row>
    <row r="4505" spans="1:2" ht="15">
      <c r="A4505" s="76" t="s">
        <v>5295</v>
      </c>
      <c r="B4505" s="75" t="s">
        <v>7838</v>
      </c>
    </row>
    <row r="4506" spans="1:2" ht="15">
      <c r="A4506" s="76" t="s">
        <v>5296</v>
      </c>
      <c r="B4506" s="75" t="s">
        <v>7838</v>
      </c>
    </row>
    <row r="4507" spans="1:2" ht="15">
      <c r="A4507" s="76" t="s">
        <v>5297</v>
      </c>
      <c r="B4507" s="75" t="s">
        <v>7838</v>
      </c>
    </row>
    <row r="4508" spans="1:2" ht="15">
      <c r="A4508" s="76" t="s">
        <v>5298</v>
      </c>
      <c r="B4508" s="75" t="s">
        <v>7838</v>
      </c>
    </row>
    <row r="4509" spans="1:2" ht="15">
      <c r="A4509" s="76" t="s">
        <v>5299</v>
      </c>
      <c r="B4509" s="75" t="s">
        <v>7838</v>
      </c>
    </row>
    <row r="4510" spans="1:2" ht="15">
      <c r="A4510" s="76" t="s">
        <v>605</v>
      </c>
      <c r="B4510" s="75" t="s">
        <v>7838</v>
      </c>
    </row>
    <row r="4511" spans="1:2" ht="15">
      <c r="A4511" s="76" t="s">
        <v>5300</v>
      </c>
      <c r="B4511" s="75" t="s">
        <v>7838</v>
      </c>
    </row>
    <row r="4512" spans="1:2" ht="15">
      <c r="A4512" s="76" t="s">
        <v>5301</v>
      </c>
      <c r="B4512" s="75" t="s">
        <v>7838</v>
      </c>
    </row>
    <row r="4513" spans="1:2" ht="15">
      <c r="A4513" s="76" t="s">
        <v>5302</v>
      </c>
      <c r="B4513" s="75" t="s">
        <v>7838</v>
      </c>
    </row>
    <row r="4514" spans="1:2" ht="15">
      <c r="A4514" s="76" t="s">
        <v>5303</v>
      </c>
      <c r="B4514" s="75" t="s">
        <v>7838</v>
      </c>
    </row>
    <row r="4515" spans="1:2" ht="15">
      <c r="A4515" s="76" t="s">
        <v>1517</v>
      </c>
      <c r="B4515" s="75" t="s">
        <v>7838</v>
      </c>
    </row>
    <row r="4516" spans="1:2" ht="15">
      <c r="A4516" s="76" t="s">
        <v>1193</v>
      </c>
      <c r="B4516" s="75" t="s">
        <v>7838</v>
      </c>
    </row>
    <row r="4517" spans="1:2" ht="15">
      <c r="A4517" s="76" t="s">
        <v>5304</v>
      </c>
      <c r="B4517" s="75" t="s">
        <v>7838</v>
      </c>
    </row>
    <row r="4518" spans="1:2" ht="15">
      <c r="A4518" s="76" t="s">
        <v>5305</v>
      </c>
      <c r="B4518" s="75" t="s">
        <v>7838</v>
      </c>
    </row>
    <row r="4519" spans="1:2" ht="15">
      <c r="A4519" s="76" t="s">
        <v>5306</v>
      </c>
      <c r="B4519" s="75" t="s">
        <v>7838</v>
      </c>
    </row>
    <row r="4520" spans="1:2" ht="15">
      <c r="A4520" s="76" t="s">
        <v>5307</v>
      </c>
      <c r="B4520" s="75" t="s">
        <v>7838</v>
      </c>
    </row>
    <row r="4521" spans="1:2" ht="15">
      <c r="A4521" s="76" t="s">
        <v>5308</v>
      </c>
      <c r="B4521" s="75" t="s">
        <v>7838</v>
      </c>
    </row>
    <row r="4522" spans="1:2" ht="15">
      <c r="A4522" s="76" t="s">
        <v>5309</v>
      </c>
      <c r="B4522" s="75" t="s">
        <v>7838</v>
      </c>
    </row>
    <row r="4523" spans="1:2" ht="15">
      <c r="A4523" s="76" t="s">
        <v>5310</v>
      </c>
      <c r="B4523" s="75" t="s">
        <v>7838</v>
      </c>
    </row>
    <row r="4524" spans="1:2" ht="15">
      <c r="A4524" s="76" t="s">
        <v>5311</v>
      </c>
      <c r="B4524" s="75" t="s">
        <v>7838</v>
      </c>
    </row>
    <row r="4525" spans="1:2" ht="15">
      <c r="A4525" s="76" t="s">
        <v>5312</v>
      </c>
      <c r="B4525" s="75" t="s">
        <v>7838</v>
      </c>
    </row>
    <row r="4526" spans="1:2" ht="15">
      <c r="A4526" s="76" t="s">
        <v>5313</v>
      </c>
      <c r="B4526" s="75" t="s">
        <v>7838</v>
      </c>
    </row>
    <row r="4527" spans="1:2" ht="15">
      <c r="A4527" s="76" t="s">
        <v>1335</v>
      </c>
      <c r="B4527" s="75" t="s">
        <v>7838</v>
      </c>
    </row>
    <row r="4528" spans="1:2" ht="15">
      <c r="A4528" s="76" t="s">
        <v>5314</v>
      </c>
      <c r="B4528" s="75" t="s">
        <v>7838</v>
      </c>
    </row>
    <row r="4529" spans="1:2" ht="15">
      <c r="A4529" s="76" t="s">
        <v>5315</v>
      </c>
      <c r="B4529" s="75" t="s">
        <v>7838</v>
      </c>
    </row>
    <row r="4530" spans="1:2" ht="15">
      <c r="A4530" s="76" t="s">
        <v>5316</v>
      </c>
      <c r="B4530" s="75" t="s">
        <v>7838</v>
      </c>
    </row>
    <row r="4531" spans="1:2" ht="15">
      <c r="A4531" s="76" t="s">
        <v>5317</v>
      </c>
      <c r="B4531" s="75" t="s">
        <v>7838</v>
      </c>
    </row>
    <row r="4532" spans="1:2" ht="15">
      <c r="A4532" s="76" t="s">
        <v>5318</v>
      </c>
      <c r="B4532" s="75" t="s">
        <v>7838</v>
      </c>
    </row>
    <row r="4533" spans="1:2" ht="15">
      <c r="A4533" s="76" t="s">
        <v>5319</v>
      </c>
      <c r="B4533" s="75" t="s">
        <v>7838</v>
      </c>
    </row>
    <row r="4534" spans="1:2" ht="15">
      <c r="A4534" s="76" t="s">
        <v>5320</v>
      </c>
      <c r="B4534" s="75" t="s">
        <v>7838</v>
      </c>
    </row>
    <row r="4535" spans="1:2" ht="15">
      <c r="A4535" s="76" t="s">
        <v>5321</v>
      </c>
      <c r="B4535" s="75" t="s">
        <v>7838</v>
      </c>
    </row>
    <row r="4536" spans="1:2" ht="15">
      <c r="A4536" s="76" t="s">
        <v>5322</v>
      </c>
      <c r="B4536" s="75" t="s">
        <v>7838</v>
      </c>
    </row>
    <row r="4537" spans="1:2" ht="15">
      <c r="A4537" s="76" t="s">
        <v>5323</v>
      </c>
      <c r="B4537" s="75" t="s">
        <v>7838</v>
      </c>
    </row>
    <row r="4538" spans="1:2" ht="15">
      <c r="A4538" s="76" t="s">
        <v>5324</v>
      </c>
      <c r="B4538" s="75" t="s">
        <v>7838</v>
      </c>
    </row>
    <row r="4539" spans="1:2" ht="15">
      <c r="A4539" s="76" t="s">
        <v>5325</v>
      </c>
      <c r="B4539" s="75" t="s">
        <v>7838</v>
      </c>
    </row>
    <row r="4540" spans="1:2" ht="15">
      <c r="A4540" s="76" t="s">
        <v>5326</v>
      </c>
      <c r="B4540" s="75" t="s">
        <v>7838</v>
      </c>
    </row>
    <row r="4541" spans="1:2" ht="15">
      <c r="A4541" s="76" t="s">
        <v>5327</v>
      </c>
      <c r="B4541" s="75" t="s">
        <v>7838</v>
      </c>
    </row>
    <row r="4542" spans="1:2" ht="15">
      <c r="A4542" s="76" t="s">
        <v>5328</v>
      </c>
      <c r="B4542" s="75" t="s">
        <v>7838</v>
      </c>
    </row>
    <row r="4543" spans="1:2" ht="15">
      <c r="A4543" s="76" t="s">
        <v>5329</v>
      </c>
      <c r="B4543" s="75" t="s">
        <v>7838</v>
      </c>
    </row>
    <row r="4544" spans="1:2" ht="15">
      <c r="A4544" s="76" t="s">
        <v>5330</v>
      </c>
      <c r="B4544" s="75" t="s">
        <v>7838</v>
      </c>
    </row>
    <row r="4545" spans="1:2" ht="15">
      <c r="A4545" s="76" t="s">
        <v>5331</v>
      </c>
      <c r="B4545" s="75" t="s">
        <v>7838</v>
      </c>
    </row>
    <row r="4546" spans="1:2" ht="15">
      <c r="A4546" s="76" t="s">
        <v>1184</v>
      </c>
      <c r="B4546" s="75" t="s">
        <v>7838</v>
      </c>
    </row>
    <row r="4547" spans="1:2" ht="15">
      <c r="A4547" s="76" t="s">
        <v>5332</v>
      </c>
      <c r="B4547" s="75" t="s">
        <v>7838</v>
      </c>
    </row>
    <row r="4548" spans="1:2" ht="15">
      <c r="A4548" s="76" t="s">
        <v>5333</v>
      </c>
      <c r="B4548" s="75" t="s">
        <v>7838</v>
      </c>
    </row>
    <row r="4549" spans="1:2" ht="15">
      <c r="A4549" s="76" t="s">
        <v>5334</v>
      </c>
      <c r="B4549" s="75" t="s">
        <v>7838</v>
      </c>
    </row>
    <row r="4550" spans="1:2" ht="15">
      <c r="A4550" s="76" t="s">
        <v>5335</v>
      </c>
      <c r="B4550" s="75" t="s">
        <v>7838</v>
      </c>
    </row>
    <row r="4551" spans="1:2" ht="15">
      <c r="A4551" s="76" t="s">
        <v>5336</v>
      </c>
      <c r="B4551" s="75" t="s">
        <v>7838</v>
      </c>
    </row>
    <row r="4552" spans="1:2" ht="15">
      <c r="A4552" s="76" t="s">
        <v>5337</v>
      </c>
      <c r="B4552" s="75" t="s">
        <v>7838</v>
      </c>
    </row>
    <row r="4553" spans="1:2" ht="15">
      <c r="A4553" s="76" t="s">
        <v>5338</v>
      </c>
      <c r="B4553" s="75" t="s">
        <v>7838</v>
      </c>
    </row>
    <row r="4554" spans="1:2" ht="15">
      <c r="A4554" s="76" t="s">
        <v>1098</v>
      </c>
      <c r="B4554" s="75" t="s">
        <v>7838</v>
      </c>
    </row>
    <row r="4555" spans="1:2" ht="15">
      <c r="A4555" s="76" t="s">
        <v>5339</v>
      </c>
      <c r="B4555" s="75" t="s">
        <v>7838</v>
      </c>
    </row>
    <row r="4556" spans="1:2" ht="15">
      <c r="A4556" s="76" t="s">
        <v>5340</v>
      </c>
      <c r="B4556" s="75" t="s">
        <v>7838</v>
      </c>
    </row>
    <row r="4557" spans="1:2" ht="15">
      <c r="A4557" s="76" t="s">
        <v>5341</v>
      </c>
      <c r="B4557" s="75" t="s">
        <v>7838</v>
      </c>
    </row>
    <row r="4558" spans="1:2" ht="15">
      <c r="A4558" s="76" t="s">
        <v>1387</v>
      </c>
      <c r="B4558" s="75" t="s">
        <v>7838</v>
      </c>
    </row>
    <row r="4559" spans="1:2" ht="15">
      <c r="A4559" s="76" t="s">
        <v>5342</v>
      </c>
      <c r="B4559" s="75" t="s">
        <v>7838</v>
      </c>
    </row>
    <row r="4560" spans="1:2" ht="15">
      <c r="A4560" s="76" t="s">
        <v>5343</v>
      </c>
      <c r="B4560" s="75" t="s">
        <v>7838</v>
      </c>
    </row>
    <row r="4561" spans="1:2" ht="15">
      <c r="A4561" s="76" t="s">
        <v>5344</v>
      </c>
      <c r="B4561" s="75" t="s">
        <v>7838</v>
      </c>
    </row>
    <row r="4562" spans="1:2" ht="15">
      <c r="A4562" s="76" t="s">
        <v>5345</v>
      </c>
      <c r="B4562" s="75" t="s">
        <v>7838</v>
      </c>
    </row>
    <row r="4563" spans="1:2" ht="15">
      <c r="A4563" s="76" t="s">
        <v>5346</v>
      </c>
      <c r="B4563" s="75" t="s">
        <v>7838</v>
      </c>
    </row>
    <row r="4564" spans="1:2" ht="15">
      <c r="A4564" s="76" t="s">
        <v>5347</v>
      </c>
      <c r="B4564" s="75" t="s">
        <v>7838</v>
      </c>
    </row>
    <row r="4565" spans="1:2" ht="15">
      <c r="A4565" s="76" t="s">
        <v>5348</v>
      </c>
      <c r="B4565" s="75" t="s">
        <v>7838</v>
      </c>
    </row>
    <row r="4566" spans="1:2" ht="15">
      <c r="A4566" s="76" t="s">
        <v>5349</v>
      </c>
      <c r="B4566" s="75" t="s">
        <v>7838</v>
      </c>
    </row>
    <row r="4567" spans="1:2" ht="15">
      <c r="A4567" s="76" t="s">
        <v>5350</v>
      </c>
      <c r="B4567" s="75" t="s">
        <v>7838</v>
      </c>
    </row>
    <row r="4568" spans="1:2" ht="15">
      <c r="A4568" s="76" t="s">
        <v>5351</v>
      </c>
      <c r="B4568" s="75" t="s">
        <v>7838</v>
      </c>
    </row>
    <row r="4569" spans="1:2" ht="15">
      <c r="A4569" s="76" t="s">
        <v>5352</v>
      </c>
      <c r="B4569" s="75" t="s">
        <v>7838</v>
      </c>
    </row>
    <row r="4570" spans="1:2" ht="15">
      <c r="A4570" s="76" t="s">
        <v>5353</v>
      </c>
      <c r="B4570" s="75" t="s">
        <v>7838</v>
      </c>
    </row>
    <row r="4571" spans="1:2" ht="15">
      <c r="A4571" s="76" t="s">
        <v>5354</v>
      </c>
      <c r="B4571" s="75" t="s">
        <v>7838</v>
      </c>
    </row>
    <row r="4572" spans="1:2" ht="15">
      <c r="A4572" s="76" t="s">
        <v>5355</v>
      </c>
      <c r="B4572" s="75" t="s">
        <v>7838</v>
      </c>
    </row>
    <row r="4573" spans="1:2" ht="15">
      <c r="A4573" s="76" t="s">
        <v>5356</v>
      </c>
      <c r="B4573" s="75" t="s">
        <v>7838</v>
      </c>
    </row>
    <row r="4574" spans="1:2" ht="15">
      <c r="A4574" s="76" t="s">
        <v>5357</v>
      </c>
      <c r="B4574" s="75" t="s">
        <v>7838</v>
      </c>
    </row>
    <row r="4575" spans="1:2" ht="15">
      <c r="A4575" s="76" t="s">
        <v>5358</v>
      </c>
      <c r="B4575" s="75" t="s">
        <v>7838</v>
      </c>
    </row>
    <row r="4576" spans="1:2" ht="15">
      <c r="A4576" s="76" t="s">
        <v>5359</v>
      </c>
      <c r="B4576" s="75" t="s">
        <v>7838</v>
      </c>
    </row>
    <row r="4577" spans="1:2" ht="15">
      <c r="A4577" s="76" t="s">
        <v>5360</v>
      </c>
      <c r="B4577" s="75" t="s">
        <v>7838</v>
      </c>
    </row>
    <row r="4578" spans="1:2" ht="15">
      <c r="A4578" s="76" t="s">
        <v>5361</v>
      </c>
      <c r="B4578" s="75" t="s">
        <v>7838</v>
      </c>
    </row>
    <row r="4579" spans="1:2" ht="15">
      <c r="A4579" s="76" t="s">
        <v>5362</v>
      </c>
      <c r="B4579" s="75" t="s">
        <v>7838</v>
      </c>
    </row>
    <row r="4580" spans="1:2" ht="15">
      <c r="A4580" s="76" t="s">
        <v>5363</v>
      </c>
      <c r="B4580" s="75" t="s">
        <v>7838</v>
      </c>
    </row>
    <row r="4581" spans="1:2" ht="15">
      <c r="A4581" s="76" t="s">
        <v>5364</v>
      </c>
      <c r="B4581" s="75" t="s">
        <v>7838</v>
      </c>
    </row>
    <row r="4582" spans="1:2" ht="15">
      <c r="A4582" s="76" t="s">
        <v>5365</v>
      </c>
      <c r="B4582" s="75" t="s">
        <v>7838</v>
      </c>
    </row>
    <row r="4583" spans="1:2" ht="15">
      <c r="A4583" s="76" t="s">
        <v>5366</v>
      </c>
      <c r="B4583" s="75" t="s">
        <v>7838</v>
      </c>
    </row>
    <row r="4584" spans="1:2" ht="15">
      <c r="A4584" s="76" t="s">
        <v>5367</v>
      </c>
      <c r="B4584" s="75" t="s">
        <v>7838</v>
      </c>
    </row>
    <row r="4585" spans="1:2" ht="15">
      <c r="A4585" s="76" t="s">
        <v>5368</v>
      </c>
      <c r="B4585" s="75" t="s">
        <v>7838</v>
      </c>
    </row>
    <row r="4586" spans="1:2" ht="15">
      <c r="A4586" s="76" t="s">
        <v>5369</v>
      </c>
      <c r="B4586" s="75" t="s">
        <v>7838</v>
      </c>
    </row>
    <row r="4587" spans="1:2" ht="15">
      <c r="A4587" s="76" t="s">
        <v>5370</v>
      </c>
      <c r="B4587" s="75" t="s">
        <v>7838</v>
      </c>
    </row>
    <row r="4588" spans="1:2" ht="15">
      <c r="A4588" s="76" t="s">
        <v>5371</v>
      </c>
      <c r="B4588" s="75" t="s">
        <v>7838</v>
      </c>
    </row>
    <row r="4589" spans="1:2" ht="15">
      <c r="A4589" s="76" t="s">
        <v>5372</v>
      </c>
      <c r="B4589" s="75" t="s">
        <v>7838</v>
      </c>
    </row>
    <row r="4590" spans="1:2" ht="15">
      <c r="A4590" s="76" t="s">
        <v>5373</v>
      </c>
      <c r="B4590" s="75" t="s">
        <v>7838</v>
      </c>
    </row>
    <row r="4591" spans="1:2" ht="15">
      <c r="A4591" s="76" t="s">
        <v>1168</v>
      </c>
      <c r="B4591" s="75" t="s">
        <v>7838</v>
      </c>
    </row>
    <row r="4592" spans="1:2" ht="15">
      <c r="A4592" s="76" t="s">
        <v>5374</v>
      </c>
      <c r="B4592" s="75" t="s">
        <v>7838</v>
      </c>
    </row>
    <row r="4593" spans="1:2" ht="15">
      <c r="A4593" s="76" t="s">
        <v>5375</v>
      </c>
      <c r="B4593" s="75" t="s">
        <v>7838</v>
      </c>
    </row>
    <row r="4594" spans="1:2" ht="15">
      <c r="A4594" s="76" t="s">
        <v>5376</v>
      </c>
      <c r="B4594" s="75" t="s">
        <v>7838</v>
      </c>
    </row>
    <row r="4595" spans="1:2" ht="15">
      <c r="A4595" s="76" t="s">
        <v>5377</v>
      </c>
      <c r="B4595" s="75" t="s">
        <v>7838</v>
      </c>
    </row>
    <row r="4596" spans="1:2" ht="15">
      <c r="A4596" s="76" t="s">
        <v>5378</v>
      </c>
      <c r="B4596" s="75" t="s">
        <v>7838</v>
      </c>
    </row>
    <row r="4597" spans="1:2" ht="15">
      <c r="A4597" s="76" t="s">
        <v>5379</v>
      </c>
      <c r="B4597" s="75" t="s">
        <v>7838</v>
      </c>
    </row>
    <row r="4598" spans="1:2" ht="15">
      <c r="A4598" s="76" t="s">
        <v>5380</v>
      </c>
      <c r="B4598" s="75" t="s">
        <v>7838</v>
      </c>
    </row>
    <row r="4599" spans="1:2" ht="15">
      <c r="A4599" s="76" t="s">
        <v>5381</v>
      </c>
      <c r="B4599" s="75" t="s">
        <v>7838</v>
      </c>
    </row>
    <row r="4600" spans="1:2" ht="15">
      <c r="A4600" s="76" t="s">
        <v>1488</v>
      </c>
      <c r="B4600" s="75" t="s">
        <v>7838</v>
      </c>
    </row>
    <row r="4601" spans="1:2" ht="15">
      <c r="A4601" s="76" t="s">
        <v>5382</v>
      </c>
      <c r="B4601" s="75" t="s">
        <v>7838</v>
      </c>
    </row>
    <row r="4602" spans="1:2" ht="15">
      <c r="A4602" s="76" t="s">
        <v>5383</v>
      </c>
      <c r="B4602" s="75" t="s">
        <v>7838</v>
      </c>
    </row>
    <row r="4603" spans="1:2" ht="15">
      <c r="A4603" s="76" t="s">
        <v>5384</v>
      </c>
      <c r="B4603" s="75" t="s">
        <v>7838</v>
      </c>
    </row>
    <row r="4604" spans="1:2" ht="15">
      <c r="A4604" s="76" t="s">
        <v>5385</v>
      </c>
      <c r="B4604" s="75" t="s">
        <v>7838</v>
      </c>
    </row>
    <row r="4605" spans="1:2" ht="15">
      <c r="A4605" s="76" t="s">
        <v>5386</v>
      </c>
      <c r="B4605" s="75" t="s">
        <v>7838</v>
      </c>
    </row>
    <row r="4606" spans="1:2" ht="15">
      <c r="A4606" s="76" t="s">
        <v>5387</v>
      </c>
      <c r="B4606" s="75" t="s">
        <v>7838</v>
      </c>
    </row>
    <row r="4607" spans="1:2" ht="15">
      <c r="A4607" s="76" t="s">
        <v>5388</v>
      </c>
      <c r="B4607" s="75" t="s">
        <v>7838</v>
      </c>
    </row>
    <row r="4608" spans="1:2" ht="15">
      <c r="A4608" s="76" t="s">
        <v>5389</v>
      </c>
      <c r="B4608" s="75" t="s">
        <v>7838</v>
      </c>
    </row>
    <row r="4609" spans="1:2" ht="15">
      <c r="A4609" s="76" t="s">
        <v>5390</v>
      </c>
      <c r="B4609" s="75" t="s">
        <v>7838</v>
      </c>
    </row>
    <row r="4610" spans="1:2" ht="15">
      <c r="A4610" s="76" t="s">
        <v>5391</v>
      </c>
      <c r="B4610" s="75" t="s">
        <v>7838</v>
      </c>
    </row>
    <row r="4611" spans="1:2" ht="15">
      <c r="A4611" s="76" t="s">
        <v>5392</v>
      </c>
      <c r="B4611" s="75" t="s">
        <v>7838</v>
      </c>
    </row>
    <row r="4612" spans="1:2" ht="15">
      <c r="A4612" s="76" t="s">
        <v>5393</v>
      </c>
      <c r="B4612" s="75" t="s">
        <v>7838</v>
      </c>
    </row>
    <row r="4613" spans="1:2" ht="15">
      <c r="A4613" s="76" t="s">
        <v>5394</v>
      </c>
      <c r="B4613" s="75" t="s">
        <v>7838</v>
      </c>
    </row>
    <row r="4614" spans="1:2" ht="15">
      <c r="A4614" s="76" t="s">
        <v>5395</v>
      </c>
      <c r="B4614" s="75" t="s">
        <v>7838</v>
      </c>
    </row>
    <row r="4615" spans="1:2" ht="15">
      <c r="A4615" s="76" t="s">
        <v>5396</v>
      </c>
      <c r="B4615" s="75" t="s">
        <v>7838</v>
      </c>
    </row>
    <row r="4616" spans="1:2" ht="15">
      <c r="A4616" s="76" t="s">
        <v>5397</v>
      </c>
      <c r="B4616" s="75" t="s">
        <v>7838</v>
      </c>
    </row>
    <row r="4617" spans="1:2" ht="15">
      <c r="A4617" s="76" t="s">
        <v>5398</v>
      </c>
      <c r="B4617" s="75" t="s">
        <v>7838</v>
      </c>
    </row>
    <row r="4618" spans="1:2" ht="15">
      <c r="A4618" s="76" t="s">
        <v>5399</v>
      </c>
      <c r="B4618" s="75" t="s">
        <v>7838</v>
      </c>
    </row>
    <row r="4619" spans="1:2" ht="15">
      <c r="A4619" s="76" t="s">
        <v>1015</v>
      </c>
      <c r="B4619" s="75" t="s">
        <v>7838</v>
      </c>
    </row>
    <row r="4620" spans="1:2" ht="15">
      <c r="A4620" s="76" t="s">
        <v>1472</v>
      </c>
      <c r="B4620" s="75" t="s">
        <v>7838</v>
      </c>
    </row>
    <row r="4621" spans="1:2" ht="15">
      <c r="A4621" s="76" t="s">
        <v>5400</v>
      </c>
      <c r="B4621" s="75" t="s">
        <v>7838</v>
      </c>
    </row>
    <row r="4622" spans="1:2" ht="15">
      <c r="A4622" s="76" t="s">
        <v>5401</v>
      </c>
      <c r="B4622" s="75" t="s">
        <v>7838</v>
      </c>
    </row>
    <row r="4623" spans="1:2" ht="15">
      <c r="A4623" s="76" t="s">
        <v>5402</v>
      </c>
      <c r="B4623" s="75" t="s">
        <v>7838</v>
      </c>
    </row>
    <row r="4624" spans="1:2" ht="15">
      <c r="A4624" s="76" t="s">
        <v>5403</v>
      </c>
      <c r="B4624" s="75" t="s">
        <v>7838</v>
      </c>
    </row>
    <row r="4625" spans="1:2" ht="15">
      <c r="A4625" s="76" t="s">
        <v>5404</v>
      </c>
      <c r="B4625" s="75" t="s">
        <v>7838</v>
      </c>
    </row>
    <row r="4626" spans="1:2" ht="15">
      <c r="A4626" s="76" t="s">
        <v>5405</v>
      </c>
      <c r="B4626" s="75" t="s">
        <v>7838</v>
      </c>
    </row>
    <row r="4627" spans="1:2" ht="15">
      <c r="A4627" s="76" t="s">
        <v>5406</v>
      </c>
      <c r="B4627" s="75" t="s">
        <v>7838</v>
      </c>
    </row>
    <row r="4628" spans="1:2" ht="15">
      <c r="A4628" s="76" t="s">
        <v>5407</v>
      </c>
      <c r="B4628" s="75" t="s">
        <v>7838</v>
      </c>
    </row>
    <row r="4629" spans="1:2" ht="15">
      <c r="A4629" s="76" t="s">
        <v>5408</v>
      </c>
      <c r="B4629" s="75" t="s">
        <v>7838</v>
      </c>
    </row>
    <row r="4630" spans="1:2" ht="15">
      <c r="A4630" s="76" t="s">
        <v>5409</v>
      </c>
      <c r="B4630" s="75" t="s">
        <v>7838</v>
      </c>
    </row>
    <row r="4631" spans="1:2" ht="15">
      <c r="A4631" s="76" t="s">
        <v>5410</v>
      </c>
      <c r="B4631" s="75" t="s">
        <v>7838</v>
      </c>
    </row>
    <row r="4632" spans="1:2" ht="15">
      <c r="A4632" s="76" t="s">
        <v>5411</v>
      </c>
      <c r="B4632" s="75" t="s">
        <v>7838</v>
      </c>
    </row>
    <row r="4633" spans="1:2" ht="15">
      <c r="A4633" s="76" t="s">
        <v>5412</v>
      </c>
      <c r="B4633" s="75" t="s">
        <v>7838</v>
      </c>
    </row>
    <row r="4634" spans="1:2" ht="15">
      <c r="A4634" s="76" t="s">
        <v>5413</v>
      </c>
      <c r="B4634" s="75" t="s">
        <v>7838</v>
      </c>
    </row>
    <row r="4635" spans="1:2" ht="15">
      <c r="A4635" s="76" t="s">
        <v>5414</v>
      </c>
      <c r="B4635" s="75" t="s">
        <v>7838</v>
      </c>
    </row>
    <row r="4636" spans="1:2" ht="15">
      <c r="A4636" s="76" t="s">
        <v>970</v>
      </c>
      <c r="B4636" s="75" t="s">
        <v>7838</v>
      </c>
    </row>
    <row r="4637" spans="1:2" ht="15">
      <c r="A4637" s="76" t="s">
        <v>5415</v>
      </c>
      <c r="B4637" s="75" t="s">
        <v>7838</v>
      </c>
    </row>
    <row r="4638" spans="1:2" ht="15">
      <c r="A4638" s="76" t="s">
        <v>5416</v>
      </c>
      <c r="B4638" s="75" t="s">
        <v>7838</v>
      </c>
    </row>
    <row r="4639" spans="1:2" ht="15">
      <c r="A4639" s="76" t="s">
        <v>5417</v>
      </c>
      <c r="B4639" s="75" t="s">
        <v>7838</v>
      </c>
    </row>
    <row r="4640" spans="1:2" ht="15">
      <c r="A4640" s="76" t="s">
        <v>5418</v>
      </c>
      <c r="B4640" s="75" t="s">
        <v>7838</v>
      </c>
    </row>
    <row r="4641" spans="1:2" ht="15">
      <c r="A4641" s="76" t="s">
        <v>5419</v>
      </c>
      <c r="B4641" s="75" t="s">
        <v>7838</v>
      </c>
    </row>
    <row r="4642" spans="1:2" ht="15">
      <c r="A4642" s="76" t="s">
        <v>5420</v>
      </c>
      <c r="B4642" s="75" t="s">
        <v>7838</v>
      </c>
    </row>
    <row r="4643" spans="1:2" ht="15">
      <c r="A4643" s="76" t="s">
        <v>5421</v>
      </c>
      <c r="B4643" s="75" t="s">
        <v>7838</v>
      </c>
    </row>
    <row r="4644" spans="1:2" ht="15">
      <c r="A4644" s="76" t="s">
        <v>5422</v>
      </c>
      <c r="B4644" s="75" t="s">
        <v>7838</v>
      </c>
    </row>
    <row r="4645" spans="1:2" ht="15">
      <c r="A4645" s="76" t="s">
        <v>5423</v>
      </c>
      <c r="B4645" s="75" t="s">
        <v>7838</v>
      </c>
    </row>
    <row r="4646" spans="1:2" ht="15">
      <c r="A4646" s="76" t="s">
        <v>5424</v>
      </c>
      <c r="B4646" s="75" t="s">
        <v>7838</v>
      </c>
    </row>
    <row r="4647" spans="1:2" ht="15">
      <c r="A4647" s="76" t="s">
        <v>595</v>
      </c>
      <c r="B4647" s="75" t="s">
        <v>7838</v>
      </c>
    </row>
    <row r="4648" spans="1:2" ht="15">
      <c r="A4648" s="76" t="s">
        <v>5425</v>
      </c>
      <c r="B4648" s="75" t="s">
        <v>7838</v>
      </c>
    </row>
    <row r="4649" spans="1:2" ht="15">
      <c r="A4649" s="76" t="s">
        <v>5426</v>
      </c>
      <c r="B4649" s="75" t="s">
        <v>7838</v>
      </c>
    </row>
    <row r="4650" spans="1:2" ht="15">
      <c r="A4650" s="76" t="s">
        <v>5427</v>
      </c>
      <c r="B4650" s="75" t="s">
        <v>7838</v>
      </c>
    </row>
    <row r="4651" spans="1:2" ht="15">
      <c r="A4651" s="76" t="s">
        <v>5428</v>
      </c>
      <c r="B4651" s="75" t="s">
        <v>7838</v>
      </c>
    </row>
    <row r="4652" spans="1:2" ht="15">
      <c r="A4652" s="76" t="s">
        <v>5429</v>
      </c>
      <c r="B4652" s="75" t="s">
        <v>7838</v>
      </c>
    </row>
    <row r="4653" spans="1:2" ht="15">
      <c r="A4653" s="76" t="s">
        <v>5430</v>
      </c>
      <c r="B4653" s="75" t="s">
        <v>7838</v>
      </c>
    </row>
    <row r="4654" spans="1:2" ht="15">
      <c r="A4654" s="76" t="s">
        <v>5431</v>
      </c>
      <c r="B4654" s="75" t="s">
        <v>7838</v>
      </c>
    </row>
    <row r="4655" spans="1:2" ht="15">
      <c r="A4655" s="76" t="s">
        <v>5432</v>
      </c>
      <c r="B4655" s="75" t="s">
        <v>7838</v>
      </c>
    </row>
    <row r="4656" spans="1:2" ht="15">
      <c r="A4656" s="76" t="s">
        <v>5433</v>
      </c>
      <c r="B4656" s="75" t="s">
        <v>7838</v>
      </c>
    </row>
    <row r="4657" spans="1:2" ht="15">
      <c r="A4657" s="76" t="s">
        <v>5434</v>
      </c>
      <c r="B4657" s="75" t="s">
        <v>7838</v>
      </c>
    </row>
    <row r="4658" spans="1:2" ht="15">
      <c r="A4658" s="76" t="s">
        <v>5435</v>
      </c>
      <c r="B4658" s="75" t="s">
        <v>7838</v>
      </c>
    </row>
    <row r="4659" spans="1:2" ht="15">
      <c r="A4659" s="76" t="s">
        <v>5436</v>
      </c>
      <c r="B4659" s="75" t="s">
        <v>7838</v>
      </c>
    </row>
    <row r="4660" spans="1:2" ht="15">
      <c r="A4660" s="76" t="s">
        <v>5437</v>
      </c>
      <c r="B4660" s="75" t="s">
        <v>7838</v>
      </c>
    </row>
    <row r="4661" spans="1:2" ht="15">
      <c r="A4661" s="76" t="s">
        <v>5438</v>
      </c>
      <c r="B4661" s="75" t="s">
        <v>7838</v>
      </c>
    </row>
    <row r="4662" spans="1:2" ht="15">
      <c r="A4662" s="76" t="s">
        <v>5439</v>
      </c>
      <c r="B4662" s="75" t="s">
        <v>7838</v>
      </c>
    </row>
    <row r="4663" spans="1:2" ht="15">
      <c r="A4663" s="76" t="s">
        <v>1498</v>
      </c>
      <c r="B4663" s="75" t="s">
        <v>7838</v>
      </c>
    </row>
    <row r="4664" spans="1:2" ht="15">
      <c r="A4664" s="76" t="s">
        <v>1082</v>
      </c>
      <c r="B4664" s="75" t="s">
        <v>7838</v>
      </c>
    </row>
    <row r="4665" spans="1:2" ht="15">
      <c r="A4665" s="76" t="s">
        <v>5440</v>
      </c>
      <c r="B4665" s="75" t="s">
        <v>7838</v>
      </c>
    </row>
    <row r="4666" spans="1:2" ht="15">
      <c r="A4666" s="76" t="s">
        <v>640</v>
      </c>
      <c r="B4666" s="75" t="s">
        <v>7838</v>
      </c>
    </row>
    <row r="4667" spans="1:2" ht="15">
      <c r="A4667" s="76" t="s">
        <v>5441</v>
      </c>
      <c r="B4667" s="75" t="s">
        <v>7838</v>
      </c>
    </row>
    <row r="4668" spans="1:2" ht="15">
      <c r="A4668" s="76" t="s">
        <v>1167</v>
      </c>
      <c r="B4668" s="75" t="s">
        <v>7838</v>
      </c>
    </row>
    <row r="4669" spans="1:2" ht="15">
      <c r="A4669" s="76" t="s">
        <v>5442</v>
      </c>
      <c r="B4669" s="75" t="s">
        <v>7838</v>
      </c>
    </row>
    <row r="4670" spans="1:2" ht="15">
      <c r="A4670" s="76" t="s">
        <v>5443</v>
      </c>
      <c r="B4670" s="75" t="s">
        <v>7838</v>
      </c>
    </row>
    <row r="4671" spans="1:2" ht="15">
      <c r="A4671" s="76" t="s">
        <v>5444</v>
      </c>
      <c r="B4671" s="75" t="s">
        <v>7838</v>
      </c>
    </row>
    <row r="4672" spans="1:2" ht="15">
      <c r="A4672" s="76" t="s">
        <v>5445</v>
      </c>
      <c r="B4672" s="75" t="s">
        <v>7838</v>
      </c>
    </row>
    <row r="4673" spans="1:2" ht="15">
      <c r="A4673" s="76" t="s">
        <v>5446</v>
      </c>
      <c r="B4673" s="75" t="s">
        <v>7838</v>
      </c>
    </row>
    <row r="4674" spans="1:2" ht="15">
      <c r="A4674" s="76" t="s">
        <v>5447</v>
      </c>
      <c r="B4674" s="75" t="s">
        <v>7838</v>
      </c>
    </row>
    <row r="4675" spans="1:2" ht="15">
      <c r="A4675" s="76" t="s">
        <v>5448</v>
      </c>
      <c r="B4675" s="75" t="s">
        <v>7838</v>
      </c>
    </row>
    <row r="4676" spans="1:2" ht="15">
      <c r="A4676" s="76" t="s">
        <v>5449</v>
      </c>
      <c r="B4676" s="75" t="s">
        <v>7838</v>
      </c>
    </row>
    <row r="4677" spans="1:2" ht="15">
      <c r="A4677" s="76" t="s">
        <v>5450</v>
      </c>
      <c r="B4677" s="75" t="s">
        <v>7838</v>
      </c>
    </row>
    <row r="4678" spans="1:2" ht="15">
      <c r="A4678" s="76" t="s">
        <v>5451</v>
      </c>
      <c r="B4678" s="75" t="s">
        <v>7838</v>
      </c>
    </row>
    <row r="4679" spans="1:2" ht="15">
      <c r="A4679" s="76" t="s">
        <v>5452</v>
      </c>
      <c r="B4679" s="75" t="s">
        <v>7838</v>
      </c>
    </row>
    <row r="4680" spans="1:2" ht="15">
      <c r="A4680" s="76" t="s">
        <v>1435</v>
      </c>
      <c r="B4680" s="75" t="s">
        <v>7838</v>
      </c>
    </row>
    <row r="4681" spans="1:2" ht="15">
      <c r="A4681" s="76" t="s">
        <v>5453</v>
      </c>
      <c r="B4681" s="75" t="s">
        <v>7838</v>
      </c>
    </row>
    <row r="4682" spans="1:2" ht="15">
      <c r="A4682" s="76" t="s">
        <v>5454</v>
      </c>
      <c r="B4682" s="75" t="s">
        <v>7838</v>
      </c>
    </row>
    <row r="4683" spans="1:2" ht="15">
      <c r="A4683" s="76" t="s">
        <v>5455</v>
      </c>
      <c r="B4683" s="75" t="s">
        <v>7838</v>
      </c>
    </row>
    <row r="4684" spans="1:2" ht="15">
      <c r="A4684" s="76" t="s">
        <v>5456</v>
      </c>
      <c r="B4684" s="75" t="s">
        <v>7838</v>
      </c>
    </row>
    <row r="4685" spans="1:2" ht="15">
      <c r="A4685" s="76" t="s">
        <v>5457</v>
      </c>
      <c r="B4685" s="75" t="s">
        <v>7838</v>
      </c>
    </row>
    <row r="4686" spans="1:2" ht="15">
      <c r="A4686" s="76" t="s">
        <v>5458</v>
      </c>
      <c r="B4686" s="75" t="s">
        <v>7838</v>
      </c>
    </row>
    <row r="4687" spans="1:2" ht="15">
      <c r="A4687" s="76" t="s">
        <v>5459</v>
      </c>
      <c r="B4687" s="75" t="s">
        <v>7838</v>
      </c>
    </row>
    <row r="4688" spans="1:2" ht="15">
      <c r="A4688" s="76" t="s">
        <v>5460</v>
      </c>
      <c r="B4688" s="75" t="s">
        <v>7838</v>
      </c>
    </row>
    <row r="4689" spans="1:2" ht="15">
      <c r="A4689" s="76" t="s">
        <v>5461</v>
      </c>
      <c r="B4689" s="75" t="s">
        <v>7838</v>
      </c>
    </row>
    <row r="4690" spans="1:2" ht="15">
      <c r="A4690" s="76" t="s">
        <v>5462</v>
      </c>
      <c r="B4690" s="75" t="s">
        <v>7838</v>
      </c>
    </row>
    <row r="4691" spans="1:2" ht="15">
      <c r="A4691" s="76" t="s">
        <v>5463</v>
      </c>
      <c r="B4691" s="75" t="s">
        <v>7838</v>
      </c>
    </row>
    <row r="4692" spans="1:2" ht="15">
      <c r="A4692" s="76" t="s">
        <v>5464</v>
      </c>
      <c r="B4692" s="75" t="s">
        <v>7838</v>
      </c>
    </row>
    <row r="4693" spans="1:2" ht="15">
      <c r="A4693" s="76" t="s">
        <v>5465</v>
      </c>
      <c r="B4693" s="75" t="s">
        <v>7838</v>
      </c>
    </row>
    <row r="4694" spans="1:2" ht="15">
      <c r="A4694" s="76" t="s">
        <v>5466</v>
      </c>
      <c r="B4694" s="75" t="s">
        <v>7838</v>
      </c>
    </row>
    <row r="4695" spans="1:2" ht="15">
      <c r="A4695" s="76" t="s">
        <v>5467</v>
      </c>
      <c r="B4695" s="75" t="s">
        <v>7838</v>
      </c>
    </row>
    <row r="4696" spans="1:2" ht="15">
      <c r="A4696" s="76" t="s">
        <v>5468</v>
      </c>
      <c r="B4696" s="75" t="s">
        <v>7838</v>
      </c>
    </row>
    <row r="4697" spans="1:2" ht="15">
      <c r="A4697" s="76" t="s">
        <v>5469</v>
      </c>
      <c r="B4697" s="75" t="s">
        <v>7838</v>
      </c>
    </row>
    <row r="4698" spans="1:2" ht="15">
      <c r="A4698" s="76" t="s">
        <v>5470</v>
      </c>
      <c r="B4698" s="75" t="s">
        <v>7838</v>
      </c>
    </row>
    <row r="4699" spans="1:2" ht="15">
      <c r="A4699" s="76" t="s">
        <v>5471</v>
      </c>
      <c r="B4699" s="75" t="s">
        <v>7838</v>
      </c>
    </row>
    <row r="4700" spans="1:2" ht="15">
      <c r="A4700" s="76" t="s">
        <v>5472</v>
      </c>
      <c r="B4700" s="75" t="s">
        <v>7838</v>
      </c>
    </row>
    <row r="4701" spans="1:2" ht="15">
      <c r="A4701" s="76" t="s">
        <v>5473</v>
      </c>
      <c r="B4701" s="75" t="s">
        <v>7838</v>
      </c>
    </row>
    <row r="4702" spans="1:2" ht="15">
      <c r="A4702" s="76" t="s">
        <v>5474</v>
      </c>
      <c r="B4702" s="75" t="s">
        <v>7838</v>
      </c>
    </row>
    <row r="4703" spans="1:2" ht="15">
      <c r="A4703" s="76" t="s">
        <v>5475</v>
      </c>
      <c r="B4703" s="75" t="s">
        <v>7838</v>
      </c>
    </row>
    <row r="4704" spans="1:2" ht="15">
      <c r="A4704" s="76" t="s">
        <v>5476</v>
      </c>
      <c r="B4704" s="75" t="s">
        <v>7838</v>
      </c>
    </row>
    <row r="4705" spans="1:2" ht="15">
      <c r="A4705" s="76" t="s">
        <v>5477</v>
      </c>
      <c r="B4705" s="75" t="s">
        <v>7838</v>
      </c>
    </row>
    <row r="4706" spans="1:2" ht="15">
      <c r="A4706" s="76" t="s">
        <v>5478</v>
      </c>
      <c r="B4706" s="75" t="s">
        <v>7838</v>
      </c>
    </row>
    <row r="4707" spans="1:2" ht="15">
      <c r="A4707" s="76" t="s">
        <v>5479</v>
      </c>
      <c r="B4707" s="75" t="s">
        <v>7838</v>
      </c>
    </row>
    <row r="4708" spans="1:2" ht="15">
      <c r="A4708" s="76" t="s">
        <v>5480</v>
      </c>
      <c r="B4708" s="75" t="s">
        <v>7838</v>
      </c>
    </row>
    <row r="4709" spans="1:2" ht="15">
      <c r="A4709" s="76" t="s">
        <v>5481</v>
      </c>
      <c r="B4709" s="75" t="s">
        <v>7838</v>
      </c>
    </row>
    <row r="4710" spans="1:2" ht="15">
      <c r="A4710" s="76" t="s">
        <v>5482</v>
      </c>
      <c r="B4710" s="75" t="s">
        <v>7838</v>
      </c>
    </row>
    <row r="4711" spans="1:2" ht="15">
      <c r="A4711" s="76" t="s">
        <v>5483</v>
      </c>
      <c r="B4711" s="75" t="s">
        <v>7838</v>
      </c>
    </row>
    <row r="4712" spans="1:2" ht="15">
      <c r="A4712" s="76" t="s">
        <v>5484</v>
      </c>
      <c r="B4712" s="75" t="s">
        <v>7838</v>
      </c>
    </row>
    <row r="4713" spans="1:2" ht="15">
      <c r="A4713" s="76" t="s">
        <v>5485</v>
      </c>
      <c r="B4713" s="75" t="s">
        <v>7838</v>
      </c>
    </row>
    <row r="4714" spans="1:2" ht="15">
      <c r="A4714" s="76" t="s">
        <v>5486</v>
      </c>
      <c r="B4714" s="75" t="s">
        <v>7838</v>
      </c>
    </row>
    <row r="4715" spans="1:2" ht="15">
      <c r="A4715" s="76" t="s">
        <v>5487</v>
      </c>
      <c r="B4715" s="75" t="s">
        <v>7838</v>
      </c>
    </row>
    <row r="4716" spans="1:2" ht="15">
      <c r="A4716" s="76" t="s">
        <v>5488</v>
      </c>
      <c r="B4716" s="75" t="s">
        <v>7838</v>
      </c>
    </row>
    <row r="4717" spans="1:2" ht="15">
      <c r="A4717" s="76" t="s">
        <v>5489</v>
      </c>
      <c r="B4717" s="75" t="s">
        <v>7838</v>
      </c>
    </row>
    <row r="4718" spans="1:2" ht="15">
      <c r="A4718" s="76" t="s">
        <v>5490</v>
      </c>
      <c r="B4718" s="75" t="s">
        <v>7838</v>
      </c>
    </row>
    <row r="4719" spans="1:2" ht="15">
      <c r="A4719" s="76" t="s">
        <v>5491</v>
      </c>
      <c r="B4719" s="75" t="s">
        <v>7838</v>
      </c>
    </row>
    <row r="4720" spans="1:2" ht="15">
      <c r="A4720" s="76" t="s">
        <v>5492</v>
      </c>
      <c r="B4720" s="75" t="s">
        <v>7838</v>
      </c>
    </row>
    <row r="4721" spans="1:2" ht="15">
      <c r="A4721" s="76" t="s">
        <v>5493</v>
      </c>
      <c r="B4721" s="75" t="s">
        <v>7838</v>
      </c>
    </row>
    <row r="4722" spans="1:2" ht="15">
      <c r="A4722" s="76" t="s">
        <v>5494</v>
      </c>
      <c r="B4722" s="75" t="s">
        <v>7838</v>
      </c>
    </row>
    <row r="4723" spans="1:2" ht="15">
      <c r="A4723" s="76" t="s">
        <v>5495</v>
      </c>
      <c r="B4723" s="75" t="s">
        <v>7838</v>
      </c>
    </row>
    <row r="4724" spans="1:2" ht="15">
      <c r="A4724" s="76" t="s">
        <v>5496</v>
      </c>
      <c r="B4724" s="75" t="s">
        <v>7838</v>
      </c>
    </row>
    <row r="4725" spans="1:2" ht="15">
      <c r="A4725" s="76" t="s">
        <v>5497</v>
      </c>
      <c r="B4725" s="75" t="s">
        <v>7838</v>
      </c>
    </row>
    <row r="4726" spans="1:2" ht="15">
      <c r="A4726" s="76" t="s">
        <v>5498</v>
      </c>
      <c r="B4726" s="75" t="s">
        <v>7838</v>
      </c>
    </row>
    <row r="4727" spans="1:2" ht="15">
      <c r="A4727" s="76" t="s">
        <v>5499</v>
      </c>
      <c r="B4727" s="75" t="s">
        <v>7838</v>
      </c>
    </row>
    <row r="4728" spans="1:2" ht="15">
      <c r="A4728" s="76" t="s">
        <v>5500</v>
      </c>
      <c r="B4728" s="75" t="s">
        <v>7838</v>
      </c>
    </row>
    <row r="4729" spans="1:2" ht="15">
      <c r="A4729" s="76" t="s">
        <v>5501</v>
      </c>
      <c r="B4729" s="75" t="s">
        <v>7838</v>
      </c>
    </row>
    <row r="4730" spans="1:2" ht="15">
      <c r="A4730" s="76" t="s">
        <v>1108</v>
      </c>
      <c r="B4730" s="75" t="s">
        <v>7838</v>
      </c>
    </row>
    <row r="4731" spans="1:2" ht="15">
      <c r="A4731" s="76" t="s">
        <v>5502</v>
      </c>
      <c r="B4731" s="75" t="s">
        <v>7838</v>
      </c>
    </row>
    <row r="4732" spans="1:2" ht="15">
      <c r="A4732" s="76" t="s">
        <v>5503</v>
      </c>
      <c r="B4732" s="75" t="s">
        <v>7838</v>
      </c>
    </row>
    <row r="4733" spans="1:2" ht="15">
      <c r="A4733" s="76" t="s">
        <v>5504</v>
      </c>
      <c r="B4733" s="75" t="s">
        <v>7838</v>
      </c>
    </row>
    <row r="4734" spans="1:2" ht="15">
      <c r="A4734" s="76" t="s">
        <v>812</v>
      </c>
      <c r="B4734" s="75" t="s">
        <v>7838</v>
      </c>
    </row>
    <row r="4735" spans="1:2" ht="15">
      <c r="A4735" s="76" t="s">
        <v>5505</v>
      </c>
      <c r="B4735" s="75" t="s">
        <v>7838</v>
      </c>
    </row>
    <row r="4736" spans="1:2" ht="15">
      <c r="A4736" s="76" t="s">
        <v>5506</v>
      </c>
      <c r="B4736" s="75" t="s">
        <v>7838</v>
      </c>
    </row>
    <row r="4737" spans="1:2" ht="15">
      <c r="A4737" s="76" t="s">
        <v>5507</v>
      </c>
      <c r="B4737" s="75" t="s">
        <v>7838</v>
      </c>
    </row>
    <row r="4738" spans="1:2" ht="15">
      <c r="A4738" s="76" t="s">
        <v>5508</v>
      </c>
      <c r="B4738" s="75" t="s">
        <v>7838</v>
      </c>
    </row>
    <row r="4739" spans="1:2" ht="15">
      <c r="A4739" s="76" t="s">
        <v>5509</v>
      </c>
      <c r="B4739" s="75" t="s">
        <v>7838</v>
      </c>
    </row>
    <row r="4740" spans="1:2" ht="15">
      <c r="A4740" s="76" t="s">
        <v>5510</v>
      </c>
      <c r="B4740" s="75" t="s">
        <v>7838</v>
      </c>
    </row>
    <row r="4741" spans="1:2" ht="15">
      <c r="A4741" s="76" t="s">
        <v>5511</v>
      </c>
      <c r="B4741" s="75" t="s">
        <v>7838</v>
      </c>
    </row>
    <row r="4742" spans="1:2" ht="15">
      <c r="A4742" s="76" t="s">
        <v>5512</v>
      </c>
      <c r="B4742" s="75" t="s">
        <v>7838</v>
      </c>
    </row>
    <row r="4743" spans="1:2" ht="15">
      <c r="A4743" s="76" t="s">
        <v>5513</v>
      </c>
      <c r="B4743" s="75" t="s">
        <v>7838</v>
      </c>
    </row>
    <row r="4744" spans="1:2" ht="15">
      <c r="A4744" s="76" t="s">
        <v>5514</v>
      </c>
      <c r="B4744" s="75" t="s">
        <v>7838</v>
      </c>
    </row>
    <row r="4745" spans="1:2" ht="15">
      <c r="A4745" s="76" t="s">
        <v>5515</v>
      </c>
      <c r="B4745" s="75" t="s">
        <v>7838</v>
      </c>
    </row>
    <row r="4746" spans="1:2" ht="15">
      <c r="A4746" s="76" t="s">
        <v>5516</v>
      </c>
      <c r="B4746" s="75" t="s">
        <v>7838</v>
      </c>
    </row>
    <row r="4747" spans="1:2" ht="15">
      <c r="A4747" s="76" t="s">
        <v>5517</v>
      </c>
      <c r="B4747" s="75" t="s">
        <v>7838</v>
      </c>
    </row>
    <row r="4748" spans="1:2" ht="15">
      <c r="A4748" s="76" t="s">
        <v>5518</v>
      </c>
      <c r="B4748" s="75" t="s">
        <v>7838</v>
      </c>
    </row>
    <row r="4749" spans="1:2" ht="15">
      <c r="A4749" s="76" t="s">
        <v>5519</v>
      </c>
      <c r="B4749" s="75" t="s">
        <v>7838</v>
      </c>
    </row>
    <row r="4750" spans="1:2" ht="15">
      <c r="A4750" s="76" t="s">
        <v>5520</v>
      </c>
      <c r="B4750" s="75" t="s">
        <v>7838</v>
      </c>
    </row>
    <row r="4751" spans="1:2" ht="15">
      <c r="A4751" s="76" t="s">
        <v>5521</v>
      </c>
      <c r="B4751" s="75" t="s">
        <v>7838</v>
      </c>
    </row>
    <row r="4752" spans="1:2" ht="15">
      <c r="A4752" s="76" t="s">
        <v>5522</v>
      </c>
      <c r="B4752" s="75" t="s">
        <v>7838</v>
      </c>
    </row>
    <row r="4753" spans="1:2" ht="15">
      <c r="A4753" s="76" t="s">
        <v>5523</v>
      </c>
      <c r="B4753" s="75" t="s">
        <v>7838</v>
      </c>
    </row>
    <row r="4754" spans="1:2" ht="15">
      <c r="A4754" s="76" t="s">
        <v>5524</v>
      </c>
      <c r="B4754" s="75" t="s">
        <v>7838</v>
      </c>
    </row>
    <row r="4755" spans="1:2" ht="15">
      <c r="A4755" s="76" t="s">
        <v>5525</v>
      </c>
      <c r="B4755" s="75" t="s">
        <v>7838</v>
      </c>
    </row>
    <row r="4756" spans="1:2" ht="15">
      <c r="A4756" s="76" t="s">
        <v>5526</v>
      </c>
      <c r="B4756" s="75" t="s">
        <v>7838</v>
      </c>
    </row>
    <row r="4757" spans="1:2" ht="15">
      <c r="A4757" s="76" t="s">
        <v>5527</v>
      </c>
      <c r="B4757" s="75" t="s">
        <v>7838</v>
      </c>
    </row>
    <row r="4758" spans="1:2" ht="15">
      <c r="A4758" s="76" t="s">
        <v>5528</v>
      </c>
      <c r="B4758" s="75" t="s">
        <v>7838</v>
      </c>
    </row>
    <row r="4759" spans="1:2" ht="15">
      <c r="A4759" s="76" t="s">
        <v>5529</v>
      </c>
      <c r="B4759" s="75" t="s">
        <v>7838</v>
      </c>
    </row>
    <row r="4760" spans="1:2" ht="15">
      <c r="A4760" s="76" t="s">
        <v>5530</v>
      </c>
      <c r="B4760" s="75" t="s">
        <v>7838</v>
      </c>
    </row>
    <row r="4761" spans="1:2" ht="15">
      <c r="A4761" s="76" t="s">
        <v>5531</v>
      </c>
      <c r="B4761" s="75" t="s">
        <v>7838</v>
      </c>
    </row>
    <row r="4762" spans="1:2" ht="15">
      <c r="A4762" s="76" t="s">
        <v>5532</v>
      </c>
      <c r="B4762" s="75" t="s">
        <v>7838</v>
      </c>
    </row>
    <row r="4763" spans="1:2" ht="15">
      <c r="A4763" s="76" t="s">
        <v>5533</v>
      </c>
      <c r="B4763" s="75" t="s">
        <v>7838</v>
      </c>
    </row>
    <row r="4764" spans="1:2" ht="15">
      <c r="A4764" s="76" t="s">
        <v>5534</v>
      </c>
      <c r="B4764" s="75" t="s">
        <v>7838</v>
      </c>
    </row>
    <row r="4765" spans="1:2" ht="15">
      <c r="A4765" s="76" t="s">
        <v>5535</v>
      </c>
      <c r="B4765" s="75" t="s">
        <v>7838</v>
      </c>
    </row>
    <row r="4766" spans="1:2" ht="15">
      <c r="A4766" s="76" t="s">
        <v>5536</v>
      </c>
      <c r="B4766" s="75" t="s">
        <v>7838</v>
      </c>
    </row>
    <row r="4767" spans="1:2" ht="15">
      <c r="A4767" s="76" t="s">
        <v>1413</v>
      </c>
      <c r="B4767" s="75" t="s">
        <v>7838</v>
      </c>
    </row>
    <row r="4768" spans="1:2" ht="15">
      <c r="A4768" s="76" t="s">
        <v>5537</v>
      </c>
      <c r="B4768" s="75" t="s">
        <v>7838</v>
      </c>
    </row>
    <row r="4769" spans="1:2" ht="15">
      <c r="A4769" s="76" t="s">
        <v>5538</v>
      </c>
      <c r="B4769" s="75" t="s">
        <v>7838</v>
      </c>
    </row>
    <row r="4770" spans="1:2" ht="15">
      <c r="A4770" s="76" t="s">
        <v>5539</v>
      </c>
      <c r="B4770" s="75" t="s">
        <v>7838</v>
      </c>
    </row>
    <row r="4771" spans="1:2" ht="15">
      <c r="A4771" s="76" t="s">
        <v>5540</v>
      </c>
      <c r="B4771" s="75" t="s">
        <v>7838</v>
      </c>
    </row>
    <row r="4772" spans="1:2" ht="15">
      <c r="A4772" s="76" t="s">
        <v>5541</v>
      </c>
      <c r="B4772" s="75" t="s">
        <v>7838</v>
      </c>
    </row>
    <row r="4773" spans="1:2" ht="15">
      <c r="A4773" s="76" t="s">
        <v>5542</v>
      </c>
      <c r="B4773" s="75" t="s">
        <v>7838</v>
      </c>
    </row>
    <row r="4774" spans="1:2" ht="15">
      <c r="A4774" s="76" t="s">
        <v>5543</v>
      </c>
      <c r="B4774" s="75" t="s">
        <v>7838</v>
      </c>
    </row>
    <row r="4775" spans="1:2" ht="15">
      <c r="A4775" s="76" t="s">
        <v>5544</v>
      </c>
      <c r="B4775" s="75" t="s">
        <v>7838</v>
      </c>
    </row>
    <row r="4776" spans="1:2" ht="15">
      <c r="A4776" s="76" t="s">
        <v>5545</v>
      </c>
      <c r="B4776" s="75" t="s">
        <v>7838</v>
      </c>
    </row>
    <row r="4777" spans="1:2" ht="15">
      <c r="A4777" s="76" t="s">
        <v>5546</v>
      </c>
      <c r="B4777" s="75" t="s">
        <v>7838</v>
      </c>
    </row>
    <row r="4778" spans="1:2" ht="15">
      <c r="A4778" s="76" t="s">
        <v>5547</v>
      </c>
      <c r="B4778" s="75" t="s">
        <v>7838</v>
      </c>
    </row>
    <row r="4779" spans="1:2" ht="15">
      <c r="A4779" s="76" t="s">
        <v>5548</v>
      </c>
      <c r="B4779" s="75" t="s">
        <v>7838</v>
      </c>
    </row>
    <row r="4780" spans="1:2" ht="15">
      <c r="A4780" s="76" t="s">
        <v>1169</v>
      </c>
      <c r="B4780" s="75" t="s">
        <v>7838</v>
      </c>
    </row>
    <row r="4781" spans="1:2" ht="15">
      <c r="A4781" s="76" t="s">
        <v>5549</v>
      </c>
      <c r="B4781" s="75" t="s">
        <v>7838</v>
      </c>
    </row>
    <row r="4782" spans="1:2" ht="15">
      <c r="A4782" s="76" t="s">
        <v>5550</v>
      </c>
      <c r="B4782" s="75" t="s">
        <v>7838</v>
      </c>
    </row>
    <row r="4783" spans="1:2" ht="15">
      <c r="A4783" s="76" t="s">
        <v>5551</v>
      </c>
      <c r="B4783" s="75" t="s">
        <v>7838</v>
      </c>
    </row>
    <row r="4784" spans="1:2" ht="15">
      <c r="A4784" s="76" t="s">
        <v>5552</v>
      </c>
      <c r="B4784" s="75" t="s">
        <v>7838</v>
      </c>
    </row>
    <row r="4785" spans="1:2" ht="15">
      <c r="A4785" s="76" t="s">
        <v>5553</v>
      </c>
      <c r="B4785" s="75" t="s">
        <v>7838</v>
      </c>
    </row>
    <row r="4786" spans="1:2" ht="15">
      <c r="A4786" s="76" t="s">
        <v>5554</v>
      </c>
      <c r="B4786" s="75" t="s">
        <v>7838</v>
      </c>
    </row>
    <row r="4787" spans="1:2" ht="15">
      <c r="A4787" s="76" t="s">
        <v>5555</v>
      </c>
      <c r="B4787" s="75" t="s">
        <v>7838</v>
      </c>
    </row>
    <row r="4788" spans="1:2" ht="15">
      <c r="A4788" s="76" t="s">
        <v>5556</v>
      </c>
      <c r="B4788" s="75" t="s">
        <v>7838</v>
      </c>
    </row>
    <row r="4789" spans="1:2" ht="15">
      <c r="A4789" s="76" t="s">
        <v>5557</v>
      </c>
      <c r="B4789" s="75" t="s">
        <v>7838</v>
      </c>
    </row>
    <row r="4790" spans="1:2" ht="15">
      <c r="A4790" s="76" t="s">
        <v>1480</v>
      </c>
      <c r="B4790" s="75" t="s">
        <v>7838</v>
      </c>
    </row>
    <row r="4791" spans="1:2" ht="15">
      <c r="A4791" s="76" t="s">
        <v>5558</v>
      </c>
      <c r="B4791" s="75" t="s">
        <v>7838</v>
      </c>
    </row>
    <row r="4792" spans="1:2" ht="15">
      <c r="A4792" s="76" t="s">
        <v>5559</v>
      </c>
      <c r="B4792" s="75" t="s">
        <v>7838</v>
      </c>
    </row>
    <row r="4793" spans="1:2" ht="15">
      <c r="A4793" s="76" t="s">
        <v>5560</v>
      </c>
      <c r="B4793" s="75" t="s">
        <v>7838</v>
      </c>
    </row>
    <row r="4794" spans="1:2" ht="15">
      <c r="A4794" s="76" t="s">
        <v>5561</v>
      </c>
      <c r="B4794" s="75" t="s">
        <v>7838</v>
      </c>
    </row>
    <row r="4795" spans="1:2" ht="15">
      <c r="A4795" s="76" t="s">
        <v>5562</v>
      </c>
      <c r="B4795" s="75" t="s">
        <v>7838</v>
      </c>
    </row>
    <row r="4796" spans="1:2" ht="15">
      <c r="A4796" s="76" t="s">
        <v>5563</v>
      </c>
      <c r="B4796" s="75" t="s">
        <v>7838</v>
      </c>
    </row>
    <row r="4797" spans="1:2" ht="15">
      <c r="A4797" s="76" t="s">
        <v>5564</v>
      </c>
      <c r="B4797" s="75" t="s">
        <v>7838</v>
      </c>
    </row>
    <row r="4798" spans="1:2" ht="15">
      <c r="A4798" s="76" t="s">
        <v>5565</v>
      </c>
      <c r="B4798" s="75" t="s">
        <v>7838</v>
      </c>
    </row>
    <row r="4799" spans="1:2" ht="15">
      <c r="A4799" s="76" t="s">
        <v>5566</v>
      </c>
      <c r="B4799" s="75" t="s">
        <v>7838</v>
      </c>
    </row>
    <row r="4800" spans="1:2" ht="15">
      <c r="A4800" s="76" t="s">
        <v>5567</v>
      </c>
      <c r="B4800" s="75" t="s">
        <v>7838</v>
      </c>
    </row>
    <row r="4801" spans="1:2" ht="15">
      <c r="A4801" s="76" t="s">
        <v>5568</v>
      </c>
      <c r="B4801" s="75" t="s">
        <v>7838</v>
      </c>
    </row>
    <row r="4802" spans="1:2" ht="15">
      <c r="A4802" s="76" t="s">
        <v>5569</v>
      </c>
      <c r="B4802" s="75" t="s">
        <v>7838</v>
      </c>
    </row>
    <row r="4803" spans="1:2" ht="15">
      <c r="A4803" s="76" t="s">
        <v>5570</v>
      </c>
      <c r="B4803" s="75" t="s">
        <v>7838</v>
      </c>
    </row>
    <row r="4804" spans="1:2" ht="15">
      <c r="A4804" s="76" t="s">
        <v>5571</v>
      </c>
      <c r="B4804" s="75" t="s">
        <v>7838</v>
      </c>
    </row>
    <row r="4805" spans="1:2" ht="15">
      <c r="A4805" s="76" t="s">
        <v>5572</v>
      </c>
      <c r="B4805" s="75" t="s">
        <v>7838</v>
      </c>
    </row>
    <row r="4806" spans="1:2" ht="15">
      <c r="A4806" s="76" t="s">
        <v>5573</v>
      </c>
      <c r="B4806" s="75" t="s">
        <v>7838</v>
      </c>
    </row>
    <row r="4807" spans="1:2" ht="15">
      <c r="A4807" s="76" t="s">
        <v>5574</v>
      </c>
      <c r="B4807" s="75" t="s">
        <v>7838</v>
      </c>
    </row>
    <row r="4808" spans="1:2" ht="15">
      <c r="A4808" s="76" t="s">
        <v>5575</v>
      </c>
      <c r="B4808" s="75" t="s">
        <v>7838</v>
      </c>
    </row>
    <row r="4809" spans="1:2" ht="15">
      <c r="A4809" s="76" t="s">
        <v>5576</v>
      </c>
      <c r="B4809" s="75" t="s">
        <v>7838</v>
      </c>
    </row>
    <row r="4810" spans="1:2" ht="15">
      <c r="A4810" s="76" t="s">
        <v>5577</v>
      </c>
      <c r="B4810" s="75" t="s">
        <v>7838</v>
      </c>
    </row>
    <row r="4811" spans="1:2" ht="15">
      <c r="A4811" s="76" t="s">
        <v>5578</v>
      </c>
      <c r="B4811" s="75" t="s">
        <v>7838</v>
      </c>
    </row>
    <row r="4812" spans="1:2" ht="15">
      <c r="A4812" s="76" t="s">
        <v>5579</v>
      </c>
      <c r="B4812" s="75" t="s">
        <v>7838</v>
      </c>
    </row>
    <row r="4813" spans="1:2" ht="15">
      <c r="A4813" s="76" t="s">
        <v>5580</v>
      </c>
      <c r="B4813" s="75" t="s">
        <v>7838</v>
      </c>
    </row>
    <row r="4814" spans="1:2" ht="15">
      <c r="A4814" s="76" t="s">
        <v>5581</v>
      </c>
      <c r="B4814" s="75" t="s">
        <v>7838</v>
      </c>
    </row>
    <row r="4815" spans="1:2" ht="15">
      <c r="A4815" s="76" t="s">
        <v>5582</v>
      </c>
      <c r="B4815" s="75" t="s">
        <v>7838</v>
      </c>
    </row>
    <row r="4816" spans="1:2" ht="15">
      <c r="A4816" s="76" t="s">
        <v>5583</v>
      </c>
      <c r="B4816" s="75" t="s">
        <v>7838</v>
      </c>
    </row>
    <row r="4817" spans="1:2" ht="15">
      <c r="A4817" s="76" t="s">
        <v>5584</v>
      </c>
      <c r="B4817" s="75" t="s">
        <v>7838</v>
      </c>
    </row>
    <row r="4818" spans="1:2" ht="15">
      <c r="A4818" s="76" t="s">
        <v>5585</v>
      </c>
      <c r="B4818" s="75" t="s">
        <v>7838</v>
      </c>
    </row>
    <row r="4819" spans="1:2" ht="15">
      <c r="A4819" s="76" t="s">
        <v>5586</v>
      </c>
      <c r="B4819" s="75" t="s">
        <v>7838</v>
      </c>
    </row>
    <row r="4820" spans="1:2" ht="15">
      <c r="A4820" s="76" t="s">
        <v>5587</v>
      </c>
      <c r="B4820" s="75" t="s">
        <v>7838</v>
      </c>
    </row>
    <row r="4821" spans="1:2" ht="15">
      <c r="A4821" s="76" t="s">
        <v>5588</v>
      </c>
      <c r="B4821" s="75" t="s">
        <v>7838</v>
      </c>
    </row>
    <row r="4822" spans="1:2" ht="15">
      <c r="A4822" s="76" t="s">
        <v>5589</v>
      </c>
      <c r="B4822" s="75" t="s">
        <v>7838</v>
      </c>
    </row>
    <row r="4823" spans="1:2" ht="15">
      <c r="A4823" s="76" t="s">
        <v>5590</v>
      </c>
      <c r="B4823" s="75" t="s">
        <v>7838</v>
      </c>
    </row>
    <row r="4824" spans="1:2" ht="15">
      <c r="A4824" s="76" t="s">
        <v>5591</v>
      </c>
      <c r="B4824" s="75" t="s">
        <v>7838</v>
      </c>
    </row>
    <row r="4825" spans="1:2" ht="15">
      <c r="A4825" s="76" t="s">
        <v>5592</v>
      </c>
      <c r="B4825" s="75" t="s">
        <v>7838</v>
      </c>
    </row>
    <row r="4826" spans="1:2" ht="15">
      <c r="A4826" s="76" t="s">
        <v>5593</v>
      </c>
      <c r="B4826" s="75" t="s">
        <v>7838</v>
      </c>
    </row>
    <row r="4827" spans="1:2" ht="15">
      <c r="A4827" s="76" t="s">
        <v>5594</v>
      </c>
      <c r="B4827" s="75" t="s">
        <v>7838</v>
      </c>
    </row>
    <row r="4828" spans="1:2" ht="15">
      <c r="A4828" s="76" t="s">
        <v>5595</v>
      </c>
      <c r="B4828" s="75" t="s">
        <v>7838</v>
      </c>
    </row>
    <row r="4829" spans="1:2" ht="15">
      <c r="A4829" s="76" t="s">
        <v>5596</v>
      </c>
      <c r="B4829" s="75" t="s">
        <v>7838</v>
      </c>
    </row>
    <row r="4830" spans="1:2" ht="15">
      <c r="A4830" s="76" t="s">
        <v>5597</v>
      </c>
      <c r="B4830" s="75" t="s">
        <v>7838</v>
      </c>
    </row>
    <row r="4831" spans="1:2" ht="15">
      <c r="A4831" s="76" t="s">
        <v>5598</v>
      </c>
      <c r="B4831" s="75" t="s">
        <v>7838</v>
      </c>
    </row>
    <row r="4832" spans="1:2" ht="15">
      <c r="A4832" s="76" t="s">
        <v>5599</v>
      </c>
      <c r="B4832" s="75" t="s">
        <v>7838</v>
      </c>
    </row>
    <row r="4833" spans="1:2" ht="15">
      <c r="A4833" s="76" t="s">
        <v>5600</v>
      </c>
      <c r="B4833" s="75" t="s">
        <v>7838</v>
      </c>
    </row>
    <row r="4834" spans="1:2" ht="15">
      <c r="A4834" s="76" t="s">
        <v>5601</v>
      </c>
      <c r="B4834" s="75" t="s">
        <v>7838</v>
      </c>
    </row>
    <row r="4835" spans="1:2" ht="15">
      <c r="A4835" s="76" t="s">
        <v>5602</v>
      </c>
      <c r="B4835" s="75" t="s">
        <v>7838</v>
      </c>
    </row>
    <row r="4836" spans="1:2" ht="15">
      <c r="A4836" s="76" t="s">
        <v>5603</v>
      </c>
      <c r="B4836" s="75" t="s">
        <v>7838</v>
      </c>
    </row>
    <row r="4837" spans="1:2" ht="15">
      <c r="A4837" s="76" t="s">
        <v>5604</v>
      </c>
      <c r="B4837" s="75" t="s">
        <v>7838</v>
      </c>
    </row>
    <row r="4838" spans="1:2" ht="15">
      <c r="A4838" s="76" t="s">
        <v>5605</v>
      </c>
      <c r="B4838" s="75" t="s">
        <v>7838</v>
      </c>
    </row>
    <row r="4839" spans="1:2" ht="15">
      <c r="A4839" s="76" t="s">
        <v>5606</v>
      </c>
      <c r="B4839" s="75" t="s">
        <v>7838</v>
      </c>
    </row>
    <row r="4840" spans="1:2" ht="15">
      <c r="A4840" s="76" t="s">
        <v>5607</v>
      </c>
      <c r="B4840" s="75" t="s">
        <v>7838</v>
      </c>
    </row>
    <row r="4841" spans="1:2" ht="15">
      <c r="A4841" s="76" t="s">
        <v>5608</v>
      </c>
      <c r="B4841" s="75" t="s">
        <v>7838</v>
      </c>
    </row>
    <row r="4842" spans="1:2" ht="15">
      <c r="A4842" s="76" t="s">
        <v>5609</v>
      </c>
      <c r="B4842" s="75" t="s">
        <v>7838</v>
      </c>
    </row>
    <row r="4843" spans="1:2" ht="15">
      <c r="A4843" s="76" t="s">
        <v>5610</v>
      </c>
      <c r="B4843" s="75" t="s">
        <v>7838</v>
      </c>
    </row>
    <row r="4844" spans="1:2" ht="15">
      <c r="A4844" s="76" t="s">
        <v>5611</v>
      </c>
      <c r="B4844" s="75" t="s">
        <v>7838</v>
      </c>
    </row>
    <row r="4845" spans="1:2" ht="15">
      <c r="A4845" s="76" t="s">
        <v>5612</v>
      </c>
      <c r="B4845" s="75" t="s">
        <v>7838</v>
      </c>
    </row>
    <row r="4846" spans="1:2" ht="15">
      <c r="A4846" s="76" t="s">
        <v>5613</v>
      </c>
      <c r="B4846" s="75" t="s">
        <v>7838</v>
      </c>
    </row>
    <row r="4847" spans="1:2" ht="15">
      <c r="A4847" s="76" t="s">
        <v>5614</v>
      </c>
      <c r="B4847" s="75" t="s">
        <v>7838</v>
      </c>
    </row>
    <row r="4848" spans="1:2" ht="15">
      <c r="A4848" s="76" t="s">
        <v>5615</v>
      </c>
      <c r="B4848" s="75" t="s">
        <v>7838</v>
      </c>
    </row>
    <row r="4849" spans="1:2" ht="15">
      <c r="A4849" s="76" t="s">
        <v>5616</v>
      </c>
      <c r="B4849" s="75" t="s">
        <v>7838</v>
      </c>
    </row>
    <row r="4850" spans="1:2" ht="15">
      <c r="A4850" s="76" t="s">
        <v>5617</v>
      </c>
      <c r="B4850" s="75" t="s">
        <v>7838</v>
      </c>
    </row>
    <row r="4851" spans="1:2" ht="15">
      <c r="A4851" s="76" t="s">
        <v>5618</v>
      </c>
      <c r="B4851" s="75" t="s">
        <v>7838</v>
      </c>
    </row>
    <row r="4852" spans="1:2" ht="15">
      <c r="A4852" s="76" t="s">
        <v>5619</v>
      </c>
      <c r="B4852" s="75" t="s">
        <v>7838</v>
      </c>
    </row>
    <row r="4853" spans="1:2" ht="15">
      <c r="A4853" s="76" t="s">
        <v>5620</v>
      </c>
      <c r="B4853" s="75" t="s">
        <v>7838</v>
      </c>
    </row>
    <row r="4854" spans="1:2" ht="15">
      <c r="A4854" s="76" t="s">
        <v>5621</v>
      </c>
      <c r="B4854" s="75" t="s">
        <v>7838</v>
      </c>
    </row>
    <row r="4855" spans="1:2" ht="15">
      <c r="A4855" s="76" t="s">
        <v>5622</v>
      </c>
      <c r="B4855" s="75" t="s">
        <v>7838</v>
      </c>
    </row>
    <row r="4856" spans="1:2" ht="15">
      <c r="A4856" s="76" t="s">
        <v>5623</v>
      </c>
      <c r="B4856" s="75" t="s">
        <v>7838</v>
      </c>
    </row>
    <row r="4857" spans="1:2" ht="15">
      <c r="A4857" s="76" t="s">
        <v>5624</v>
      </c>
      <c r="B4857" s="75" t="s">
        <v>7838</v>
      </c>
    </row>
    <row r="4858" spans="1:2" ht="15">
      <c r="A4858" s="76" t="s">
        <v>5625</v>
      </c>
      <c r="B4858" s="75" t="s">
        <v>7838</v>
      </c>
    </row>
    <row r="4859" spans="1:2" ht="15">
      <c r="A4859" s="76" t="s">
        <v>5626</v>
      </c>
      <c r="B4859" s="75" t="s">
        <v>7838</v>
      </c>
    </row>
    <row r="4860" spans="1:2" ht="15">
      <c r="A4860" s="76" t="s">
        <v>5627</v>
      </c>
      <c r="B4860" s="75" t="s">
        <v>7838</v>
      </c>
    </row>
    <row r="4861" spans="1:2" ht="15">
      <c r="A4861" s="76" t="s">
        <v>5628</v>
      </c>
      <c r="B4861" s="75" t="s">
        <v>7838</v>
      </c>
    </row>
    <row r="4862" spans="1:2" ht="15">
      <c r="A4862" s="76" t="s">
        <v>5629</v>
      </c>
      <c r="B4862" s="75" t="s">
        <v>7838</v>
      </c>
    </row>
    <row r="4863" spans="1:2" ht="15">
      <c r="A4863" s="76" t="s">
        <v>5630</v>
      </c>
      <c r="B4863" s="75" t="s">
        <v>7838</v>
      </c>
    </row>
    <row r="4864" spans="1:2" ht="15">
      <c r="A4864" s="76" t="s">
        <v>5631</v>
      </c>
      <c r="B4864" s="75" t="s">
        <v>7838</v>
      </c>
    </row>
    <row r="4865" spans="1:2" ht="15">
      <c r="A4865" s="76" t="s">
        <v>5632</v>
      </c>
      <c r="B4865" s="75" t="s">
        <v>7838</v>
      </c>
    </row>
    <row r="4866" spans="1:2" ht="15">
      <c r="A4866" s="76" t="s">
        <v>5633</v>
      </c>
      <c r="B4866" s="75" t="s">
        <v>7838</v>
      </c>
    </row>
    <row r="4867" spans="1:2" ht="15">
      <c r="A4867" s="76" t="s">
        <v>5634</v>
      </c>
      <c r="B4867" s="75" t="s">
        <v>7838</v>
      </c>
    </row>
    <row r="4868" spans="1:2" ht="15">
      <c r="A4868" s="76" t="s">
        <v>5635</v>
      </c>
      <c r="B4868" s="75" t="s">
        <v>7838</v>
      </c>
    </row>
    <row r="4869" spans="1:2" ht="15">
      <c r="A4869" s="76" t="s">
        <v>5636</v>
      </c>
      <c r="B4869" s="75" t="s">
        <v>7838</v>
      </c>
    </row>
    <row r="4870" spans="1:2" ht="15">
      <c r="A4870" s="76" t="s">
        <v>5637</v>
      </c>
      <c r="B4870" s="75" t="s">
        <v>7838</v>
      </c>
    </row>
    <row r="4871" spans="1:2" ht="15">
      <c r="A4871" s="76" t="s">
        <v>5638</v>
      </c>
      <c r="B4871" s="75" t="s">
        <v>7838</v>
      </c>
    </row>
    <row r="4872" spans="1:2" ht="15">
      <c r="A4872" s="76" t="s">
        <v>5639</v>
      </c>
      <c r="B4872" s="75" t="s">
        <v>7838</v>
      </c>
    </row>
    <row r="4873" spans="1:2" ht="15">
      <c r="A4873" s="76" t="s">
        <v>5640</v>
      </c>
      <c r="B4873" s="75" t="s">
        <v>7838</v>
      </c>
    </row>
    <row r="4874" spans="1:2" ht="15">
      <c r="A4874" s="76" t="s">
        <v>5641</v>
      </c>
      <c r="B4874" s="75" t="s">
        <v>7838</v>
      </c>
    </row>
    <row r="4875" spans="1:2" ht="15">
      <c r="A4875" s="76" t="s">
        <v>5642</v>
      </c>
      <c r="B4875" s="75" t="s">
        <v>7838</v>
      </c>
    </row>
    <row r="4876" spans="1:2" ht="15">
      <c r="A4876" s="76" t="s">
        <v>5643</v>
      </c>
      <c r="B4876" s="75" t="s">
        <v>7838</v>
      </c>
    </row>
    <row r="4877" spans="1:2" ht="15">
      <c r="A4877" s="76" t="s">
        <v>5644</v>
      </c>
      <c r="B4877" s="75" t="s">
        <v>7838</v>
      </c>
    </row>
    <row r="4878" spans="1:2" ht="15">
      <c r="A4878" s="76" t="s">
        <v>5645</v>
      </c>
      <c r="B4878" s="75" t="s">
        <v>7838</v>
      </c>
    </row>
    <row r="4879" spans="1:2" ht="15">
      <c r="A4879" s="76" t="s">
        <v>5646</v>
      </c>
      <c r="B4879" s="75" t="s">
        <v>7838</v>
      </c>
    </row>
    <row r="4880" spans="1:2" ht="15">
      <c r="A4880" s="76" t="s">
        <v>5647</v>
      </c>
      <c r="B4880" s="75" t="s">
        <v>7838</v>
      </c>
    </row>
    <row r="4881" spans="1:2" ht="15">
      <c r="A4881" s="76" t="s">
        <v>5648</v>
      </c>
      <c r="B4881" s="75" t="s">
        <v>7838</v>
      </c>
    </row>
    <row r="4882" spans="1:2" ht="15">
      <c r="A4882" s="76" t="s">
        <v>5649</v>
      </c>
      <c r="B4882" s="75" t="s">
        <v>7838</v>
      </c>
    </row>
    <row r="4883" spans="1:2" ht="15">
      <c r="A4883" s="76" t="s">
        <v>5650</v>
      </c>
      <c r="B4883" s="75" t="s">
        <v>7838</v>
      </c>
    </row>
    <row r="4884" spans="1:2" ht="15">
      <c r="A4884" s="76" t="s">
        <v>5651</v>
      </c>
      <c r="B4884" s="75" t="s">
        <v>7838</v>
      </c>
    </row>
    <row r="4885" spans="1:2" ht="15">
      <c r="A4885" s="76" t="s">
        <v>5652</v>
      </c>
      <c r="B4885" s="75" t="s">
        <v>7838</v>
      </c>
    </row>
    <row r="4886" spans="1:2" ht="15">
      <c r="A4886" s="76" t="s">
        <v>5653</v>
      </c>
      <c r="B4886" s="75" t="s">
        <v>7838</v>
      </c>
    </row>
    <row r="4887" spans="1:2" ht="15">
      <c r="A4887" s="76" t="s">
        <v>5654</v>
      </c>
      <c r="B4887" s="75" t="s">
        <v>7838</v>
      </c>
    </row>
    <row r="4888" spans="1:2" ht="15">
      <c r="A4888" s="76" t="s">
        <v>5655</v>
      </c>
      <c r="B4888" s="75" t="s">
        <v>7838</v>
      </c>
    </row>
    <row r="4889" spans="1:2" ht="15">
      <c r="A4889" s="76" t="s">
        <v>5656</v>
      </c>
      <c r="B4889" s="75" t="s">
        <v>7838</v>
      </c>
    </row>
    <row r="4890" spans="1:2" ht="15">
      <c r="A4890" s="76" t="s">
        <v>5657</v>
      </c>
      <c r="B4890" s="75" t="s">
        <v>7838</v>
      </c>
    </row>
    <row r="4891" spans="1:2" ht="15">
      <c r="A4891" s="76" t="s">
        <v>5658</v>
      </c>
      <c r="B4891" s="75" t="s">
        <v>7838</v>
      </c>
    </row>
    <row r="4892" spans="1:2" ht="15">
      <c r="A4892" s="76" t="s">
        <v>5659</v>
      </c>
      <c r="B4892" s="75" t="s">
        <v>7838</v>
      </c>
    </row>
    <row r="4893" spans="1:2" ht="15">
      <c r="A4893" s="76" t="s">
        <v>5660</v>
      </c>
      <c r="B4893" s="75" t="s">
        <v>7838</v>
      </c>
    </row>
    <row r="4894" spans="1:2" ht="15">
      <c r="A4894" s="76" t="s">
        <v>5661</v>
      </c>
      <c r="B4894" s="75" t="s">
        <v>7838</v>
      </c>
    </row>
    <row r="4895" spans="1:2" ht="15">
      <c r="A4895" s="76" t="s">
        <v>5662</v>
      </c>
      <c r="B4895" s="75" t="s">
        <v>7838</v>
      </c>
    </row>
    <row r="4896" spans="1:2" ht="15">
      <c r="A4896" s="76" t="s">
        <v>5663</v>
      </c>
      <c r="B4896" s="75" t="s">
        <v>7838</v>
      </c>
    </row>
    <row r="4897" spans="1:2" ht="15">
      <c r="A4897" s="76" t="s">
        <v>5664</v>
      </c>
      <c r="B4897" s="75" t="s">
        <v>7838</v>
      </c>
    </row>
    <row r="4898" spans="1:2" ht="15">
      <c r="A4898" s="76" t="s">
        <v>5665</v>
      </c>
      <c r="B4898" s="75" t="s">
        <v>7838</v>
      </c>
    </row>
    <row r="4899" spans="1:2" ht="15">
      <c r="A4899" s="76" t="s">
        <v>5666</v>
      </c>
      <c r="B4899" s="75" t="s">
        <v>7838</v>
      </c>
    </row>
    <row r="4900" spans="1:2" ht="15">
      <c r="A4900" s="76" t="s">
        <v>5667</v>
      </c>
      <c r="B4900" s="75" t="s">
        <v>7838</v>
      </c>
    </row>
    <row r="4901" spans="1:2" ht="15">
      <c r="A4901" s="76" t="s">
        <v>5668</v>
      </c>
      <c r="B4901" s="75" t="s">
        <v>7838</v>
      </c>
    </row>
    <row r="4902" spans="1:2" ht="15">
      <c r="A4902" s="76" t="s">
        <v>5669</v>
      </c>
      <c r="B4902" s="75" t="s">
        <v>7838</v>
      </c>
    </row>
    <row r="4903" spans="1:2" ht="15">
      <c r="A4903" s="76" t="s">
        <v>5670</v>
      </c>
      <c r="B4903" s="75" t="s">
        <v>7838</v>
      </c>
    </row>
    <row r="4904" spans="1:2" ht="15">
      <c r="A4904" s="76" t="s">
        <v>5671</v>
      </c>
      <c r="B4904" s="75" t="s">
        <v>7838</v>
      </c>
    </row>
    <row r="4905" spans="1:2" ht="15">
      <c r="A4905" s="76" t="s">
        <v>5672</v>
      </c>
      <c r="B4905" s="75" t="s">
        <v>7838</v>
      </c>
    </row>
    <row r="4906" spans="1:2" ht="15">
      <c r="A4906" s="76" t="s">
        <v>5673</v>
      </c>
      <c r="B4906" s="75" t="s">
        <v>7838</v>
      </c>
    </row>
    <row r="4907" spans="1:2" ht="15">
      <c r="A4907" s="76" t="s">
        <v>5674</v>
      </c>
      <c r="B4907" s="75" t="s">
        <v>7838</v>
      </c>
    </row>
    <row r="4908" spans="1:2" ht="15">
      <c r="A4908" s="76" t="s">
        <v>5675</v>
      </c>
      <c r="B4908" s="75" t="s">
        <v>7838</v>
      </c>
    </row>
    <row r="4909" spans="1:2" ht="15">
      <c r="A4909" s="76" t="s">
        <v>5676</v>
      </c>
      <c r="B4909" s="75" t="s">
        <v>7838</v>
      </c>
    </row>
    <row r="4910" spans="1:2" ht="15">
      <c r="A4910" s="76" t="s">
        <v>5677</v>
      </c>
      <c r="B4910" s="75" t="s">
        <v>7838</v>
      </c>
    </row>
    <row r="4911" spans="1:2" ht="15">
      <c r="A4911" s="76" t="s">
        <v>5678</v>
      </c>
      <c r="B4911" s="75" t="s">
        <v>7838</v>
      </c>
    </row>
    <row r="4912" spans="1:2" ht="15">
      <c r="A4912" s="76" t="s">
        <v>5679</v>
      </c>
      <c r="B4912" s="75" t="s">
        <v>7838</v>
      </c>
    </row>
    <row r="4913" spans="1:2" ht="15">
      <c r="A4913" s="76" t="s">
        <v>5680</v>
      </c>
      <c r="B4913" s="75" t="s">
        <v>7838</v>
      </c>
    </row>
    <row r="4914" spans="1:2" ht="15">
      <c r="A4914" s="76" t="s">
        <v>5681</v>
      </c>
      <c r="B4914" s="75" t="s">
        <v>7838</v>
      </c>
    </row>
    <row r="4915" spans="1:2" ht="15">
      <c r="A4915" s="76" t="s">
        <v>5682</v>
      </c>
      <c r="B4915" s="75" t="s">
        <v>7838</v>
      </c>
    </row>
    <row r="4916" spans="1:2" ht="15">
      <c r="A4916" s="76" t="s">
        <v>1160</v>
      </c>
      <c r="B4916" s="75" t="s">
        <v>7838</v>
      </c>
    </row>
    <row r="4917" spans="1:2" ht="15">
      <c r="A4917" s="76" t="s">
        <v>5683</v>
      </c>
      <c r="B4917" s="75" t="s">
        <v>7838</v>
      </c>
    </row>
    <row r="4918" spans="1:2" ht="15">
      <c r="A4918" s="76" t="s">
        <v>5684</v>
      </c>
      <c r="B4918" s="75" t="s">
        <v>7838</v>
      </c>
    </row>
    <row r="4919" spans="1:2" ht="15">
      <c r="A4919" s="76" t="s">
        <v>5685</v>
      </c>
      <c r="B4919" s="75" t="s">
        <v>7838</v>
      </c>
    </row>
    <row r="4920" spans="1:2" ht="15">
      <c r="A4920" s="76" t="s">
        <v>5686</v>
      </c>
      <c r="B4920" s="75" t="s">
        <v>7838</v>
      </c>
    </row>
    <row r="4921" spans="1:2" ht="15">
      <c r="A4921" s="76" t="s">
        <v>5687</v>
      </c>
      <c r="B4921" s="75" t="s">
        <v>7838</v>
      </c>
    </row>
    <row r="4922" spans="1:2" ht="15">
      <c r="A4922" s="76" t="s">
        <v>5688</v>
      </c>
      <c r="B4922" s="75" t="s">
        <v>7838</v>
      </c>
    </row>
    <row r="4923" spans="1:2" ht="15">
      <c r="A4923" s="76" t="s">
        <v>5689</v>
      </c>
      <c r="B4923" s="75" t="s">
        <v>7838</v>
      </c>
    </row>
    <row r="4924" spans="1:2" ht="15">
      <c r="A4924" s="76" t="s">
        <v>5690</v>
      </c>
      <c r="B4924" s="75" t="s">
        <v>7838</v>
      </c>
    </row>
    <row r="4925" spans="1:2" ht="15">
      <c r="A4925" s="76" t="s">
        <v>5691</v>
      </c>
      <c r="B4925" s="75" t="s">
        <v>7838</v>
      </c>
    </row>
    <row r="4926" spans="1:2" ht="15">
      <c r="A4926" s="76" t="s">
        <v>5692</v>
      </c>
      <c r="B4926" s="75" t="s">
        <v>7838</v>
      </c>
    </row>
    <row r="4927" spans="1:2" ht="15">
      <c r="A4927" s="76" t="s">
        <v>5693</v>
      </c>
      <c r="B4927" s="75" t="s">
        <v>7838</v>
      </c>
    </row>
    <row r="4928" spans="1:2" ht="15">
      <c r="A4928" s="76" t="s">
        <v>5694</v>
      </c>
      <c r="B4928" s="75" t="s">
        <v>7838</v>
      </c>
    </row>
    <row r="4929" spans="1:2" ht="15">
      <c r="A4929" s="76" t="s">
        <v>5695</v>
      </c>
      <c r="B4929" s="75" t="s">
        <v>7838</v>
      </c>
    </row>
    <row r="4930" spans="1:2" ht="15">
      <c r="A4930" s="76" t="s">
        <v>5696</v>
      </c>
      <c r="B4930" s="75" t="s">
        <v>7838</v>
      </c>
    </row>
    <row r="4931" spans="1:2" ht="15">
      <c r="A4931" s="76" t="s">
        <v>5697</v>
      </c>
      <c r="B4931" s="75" t="s">
        <v>7838</v>
      </c>
    </row>
    <row r="4932" spans="1:2" ht="15">
      <c r="A4932" s="76" t="s">
        <v>5698</v>
      </c>
      <c r="B4932" s="75" t="s">
        <v>7838</v>
      </c>
    </row>
    <row r="4933" spans="1:2" ht="15">
      <c r="A4933" s="76" t="s">
        <v>5699</v>
      </c>
      <c r="B4933" s="75" t="s">
        <v>7838</v>
      </c>
    </row>
    <row r="4934" spans="1:2" ht="15">
      <c r="A4934" s="76" t="s">
        <v>5700</v>
      </c>
      <c r="B4934" s="75" t="s">
        <v>7838</v>
      </c>
    </row>
    <row r="4935" spans="1:2" ht="15">
      <c r="A4935" s="76" t="s">
        <v>5701</v>
      </c>
      <c r="B4935" s="75" t="s">
        <v>7838</v>
      </c>
    </row>
    <row r="4936" spans="1:2" ht="15">
      <c r="A4936" s="76" t="s">
        <v>5702</v>
      </c>
      <c r="B4936" s="75" t="s">
        <v>7838</v>
      </c>
    </row>
    <row r="4937" spans="1:2" ht="15">
      <c r="A4937" s="76" t="s">
        <v>5703</v>
      </c>
      <c r="B4937" s="75" t="s">
        <v>7838</v>
      </c>
    </row>
    <row r="4938" spans="1:2" ht="15">
      <c r="A4938" s="76" t="s">
        <v>5704</v>
      </c>
      <c r="B4938" s="75" t="s">
        <v>7838</v>
      </c>
    </row>
    <row r="4939" spans="1:2" ht="15">
      <c r="A4939" s="76" t="s">
        <v>5705</v>
      </c>
      <c r="B4939" s="75" t="s">
        <v>7838</v>
      </c>
    </row>
    <row r="4940" spans="1:2" ht="15">
      <c r="A4940" s="76" t="s">
        <v>5706</v>
      </c>
      <c r="B4940" s="75" t="s">
        <v>7838</v>
      </c>
    </row>
    <row r="4941" spans="1:2" ht="15">
      <c r="A4941" s="76" t="s">
        <v>5707</v>
      </c>
      <c r="B4941" s="75" t="s">
        <v>7838</v>
      </c>
    </row>
    <row r="4942" spans="1:2" ht="15">
      <c r="A4942" s="76" t="s">
        <v>5708</v>
      </c>
      <c r="B4942" s="75" t="s">
        <v>7838</v>
      </c>
    </row>
    <row r="4943" spans="1:2" ht="15">
      <c r="A4943" s="76" t="s">
        <v>5709</v>
      </c>
      <c r="B4943" s="75" t="s">
        <v>7838</v>
      </c>
    </row>
    <row r="4944" spans="1:2" ht="15">
      <c r="A4944" s="76" t="s">
        <v>5710</v>
      </c>
      <c r="B4944" s="75" t="s">
        <v>7838</v>
      </c>
    </row>
    <row r="4945" spans="1:2" ht="15">
      <c r="A4945" s="76" t="s">
        <v>5711</v>
      </c>
      <c r="B4945" s="75" t="s">
        <v>7838</v>
      </c>
    </row>
    <row r="4946" spans="1:2" ht="15">
      <c r="A4946" s="76" t="s">
        <v>5712</v>
      </c>
      <c r="B4946" s="75" t="s">
        <v>7838</v>
      </c>
    </row>
    <row r="4947" spans="1:2" ht="15">
      <c r="A4947" s="76" t="s">
        <v>5713</v>
      </c>
      <c r="B4947" s="75" t="s">
        <v>7838</v>
      </c>
    </row>
    <row r="4948" spans="1:2" ht="15">
      <c r="A4948" s="76" t="s">
        <v>5714</v>
      </c>
      <c r="B4948" s="75" t="s">
        <v>7838</v>
      </c>
    </row>
    <row r="4949" spans="1:2" ht="15">
      <c r="A4949" s="76" t="s">
        <v>5715</v>
      </c>
      <c r="B4949" s="75" t="s">
        <v>7838</v>
      </c>
    </row>
    <row r="4950" spans="1:2" ht="15">
      <c r="A4950" s="76" t="s">
        <v>5716</v>
      </c>
      <c r="B4950" s="75" t="s">
        <v>7838</v>
      </c>
    </row>
    <row r="4951" spans="1:2" ht="15">
      <c r="A4951" s="76" t="s">
        <v>5717</v>
      </c>
      <c r="B4951" s="75" t="s">
        <v>7838</v>
      </c>
    </row>
    <row r="4952" spans="1:2" ht="15">
      <c r="A4952" s="76" t="s">
        <v>5718</v>
      </c>
      <c r="B4952" s="75" t="s">
        <v>7838</v>
      </c>
    </row>
    <row r="4953" spans="1:2" ht="15">
      <c r="A4953" s="76" t="s">
        <v>5719</v>
      </c>
      <c r="B4953" s="75" t="s">
        <v>7838</v>
      </c>
    </row>
    <row r="4954" spans="1:2" ht="15">
      <c r="A4954" s="76" t="s">
        <v>5720</v>
      </c>
      <c r="B4954" s="75" t="s">
        <v>7838</v>
      </c>
    </row>
    <row r="4955" spans="1:2" ht="15">
      <c r="A4955" s="76" t="s">
        <v>5721</v>
      </c>
      <c r="B4955" s="75" t="s">
        <v>7838</v>
      </c>
    </row>
    <row r="4956" spans="1:2" ht="15">
      <c r="A4956" s="76" t="s">
        <v>5722</v>
      </c>
      <c r="B4956" s="75" t="s">
        <v>7838</v>
      </c>
    </row>
    <row r="4957" spans="1:2" ht="15">
      <c r="A4957" s="76" t="s">
        <v>5723</v>
      </c>
      <c r="B4957" s="75" t="s">
        <v>7838</v>
      </c>
    </row>
    <row r="4958" spans="1:2" ht="15">
      <c r="A4958" s="76" t="s">
        <v>5724</v>
      </c>
      <c r="B4958" s="75" t="s">
        <v>7838</v>
      </c>
    </row>
    <row r="4959" spans="1:2" ht="15">
      <c r="A4959" s="76" t="s">
        <v>5725</v>
      </c>
      <c r="B4959" s="75" t="s">
        <v>7838</v>
      </c>
    </row>
    <row r="4960" spans="1:2" ht="15">
      <c r="A4960" s="76" t="s">
        <v>5726</v>
      </c>
      <c r="B4960" s="75" t="s">
        <v>7838</v>
      </c>
    </row>
    <row r="4961" spans="1:2" ht="15">
      <c r="A4961" s="76" t="s">
        <v>5727</v>
      </c>
      <c r="B4961" s="75" t="s">
        <v>7838</v>
      </c>
    </row>
    <row r="4962" spans="1:2" ht="15">
      <c r="A4962" s="76" t="s">
        <v>5728</v>
      </c>
      <c r="B4962" s="75" t="s">
        <v>7838</v>
      </c>
    </row>
    <row r="4963" spans="1:2" ht="15">
      <c r="A4963" s="76" t="s">
        <v>5729</v>
      </c>
      <c r="B4963" s="75" t="s">
        <v>7838</v>
      </c>
    </row>
    <row r="4964" spans="1:2" ht="15">
      <c r="A4964" s="76" t="s">
        <v>5730</v>
      </c>
      <c r="B4964" s="75" t="s">
        <v>7838</v>
      </c>
    </row>
    <row r="4965" spans="1:2" ht="15">
      <c r="A4965" s="76" t="s">
        <v>5731</v>
      </c>
      <c r="B4965" s="75" t="s">
        <v>7838</v>
      </c>
    </row>
    <row r="4966" spans="1:2" ht="15">
      <c r="A4966" s="76" t="s">
        <v>5732</v>
      </c>
      <c r="B4966" s="75" t="s">
        <v>7838</v>
      </c>
    </row>
    <row r="4967" spans="1:2" ht="15">
      <c r="A4967" s="76" t="s">
        <v>5733</v>
      </c>
      <c r="B4967" s="75" t="s">
        <v>7838</v>
      </c>
    </row>
    <row r="4968" spans="1:2" ht="15">
      <c r="A4968" s="76" t="s">
        <v>5734</v>
      </c>
      <c r="B4968" s="75" t="s">
        <v>7838</v>
      </c>
    </row>
    <row r="4969" spans="1:2" ht="15">
      <c r="A4969" s="76" t="s">
        <v>5735</v>
      </c>
      <c r="B4969" s="75" t="s">
        <v>7838</v>
      </c>
    </row>
    <row r="4970" spans="1:2" ht="15">
      <c r="A4970" s="76" t="s">
        <v>1452</v>
      </c>
      <c r="B4970" s="75" t="s">
        <v>7838</v>
      </c>
    </row>
    <row r="4971" spans="1:2" ht="15">
      <c r="A4971" s="76" t="s">
        <v>5736</v>
      </c>
      <c r="B4971" s="75" t="s">
        <v>7838</v>
      </c>
    </row>
    <row r="4972" spans="1:2" ht="15">
      <c r="A4972" s="76" t="s">
        <v>5737</v>
      </c>
      <c r="B4972" s="75" t="s">
        <v>7838</v>
      </c>
    </row>
    <row r="4973" spans="1:2" ht="15">
      <c r="A4973" s="76" t="s">
        <v>5738</v>
      </c>
      <c r="B4973" s="75" t="s">
        <v>7838</v>
      </c>
    </row>
    <row r="4974" spans="1:2" ht="15">
      <c r="A4974" s="76" t="s">
        <v>5739</v>
      </c>
      <c r="B4974" s="75" t="s">
        <v>7838</v>
      </c>
    </row>
    <row r="4975" spans="1:2" ht="15">
      <c r="A4975" s="76" t="s">
        <v>5740</v>
      </c>
      <c r="B4975" s="75" t="s">
        <v>7838</v>
      </c>
    </row>
    <row r="4976" spans="1:2" ht="15">
      <c r="A4976" s="76" t="s">
        <v>5741</v>
      </c>
      <c r="B4976" s="75" t="s">
        <v>7838</v>
      </c>
    </row>
    <row r="4977" spans="1:2" ht="15">
      <c r="A4977" s="76" t="s">
        <v>5742</v>
      </c>
      <c r="B4977" s="75" t="s">
        <v>7838</v>
      </c>
    </row>
    <row r="4978" spans="1:2" ht="15">
      <c r="A4978" s="76" t="s">
        <v>5743</v>
      </c>
      <c r="B4978" s="75" t="s">
        <v>7838</v>
      </c>
    </row>
    <row r="4979" spans="1:2" ht="15">
      <c r="A4979" s="76" t="s">
        <v>5744</v>
      </c>
      <c r="B4979" s="75" t="s">
        <v>7838</v>
      </c>
    </row>
    <row r="4980" spans="1:2" ht="15">
      <c r="A4980" s="76" t="s">
        <v>5745</v>
      </c>
      <c r="B4980" s="75" t="s">
        <v>7838</v>
      </c>
    </row>
    <row r="4981" spans="1:2" ht="15">
      <c r="A4981" s="76" t="s">
        <v>5746</v>
      </c>
      <c r="B4981" s="75" t="s">
        <v>7838</v>
      </c>
    </row>
    <row r="4982" spans="1:2" ht="15">
      <c r="A4982" s="76" t="s">
        <v>5747</v>
      </c>
      <c r="B4982" s="75" t="s">
        <v>7838</v>
      </c>
    </row>
    <row r="4983" spans="1:2" ht="15">
      <c r="A4983" s="76" t="s">
        <v>5748</v>
      </c>
      <c r="B4983" s="75" t="s">
        <v>7838</v>
      </c>
    </row>
    <row r="4984" spans="1:2" ht="15">
      <c r="A4984" s="76" t="s">
        <v>5749</v>
      </c>
      <c r="B4984" s="75" t="s">
        <v>7838</v>
      </c>
    </row>
    <row r="4985" spans="1:2" ht="15">
      <c r="A4985" s="76" t="s">
        <v>5750</v>
      </c>
      <c r="B4985" s="75" t="s">
        <v>7838</v>
      </c>
    </row>
    <row r="4986" spans="1:2" ht="15">
      <c r="A4986" s="76" t="s">
        <v>5751</v>
      </c>
      <c r="B4986" s="75" t="s">
        <v>7838</v>
      </c>
    </row>
    <row r="4987" spans="1:2" ht="15">
      <c r="A4987" s="76" t="s">
        <v>5752</v>
      </c>
      <c r="B4987" s="75" t="s">
        <v>7838</v>
      </c>
    </row>
    <row r="4988" spans="1:2" ht="15">
      <c r="A4988" s="76" t="s">
        <v>5753</v>
      </c>
      <c r="B4988" s="75" t="s">
        <v>7838</v>
      </c>
    </row>
    <row r="4989" spans="1:2" ht="15">
      <c r="A4989" s="76" t="s">
        <v>5754</v>
      </c>
      <c r="B4989" s="75" t="s">
        <v>7838</v>
      </c>
    </row>
    <row r="4990" spans="1:2" ht="15">
      <c r="A4990" s="76" t="s">
        <v>5755</v>
      </c>
      <c r="B4990" s="75" t="s">
        <v>7838</v>
      </c>
    </row>
    <row r="4991" spans="1:2" ht="15">
      <c r="A4991" s="76" t="s">
        <v>5756</v>
      </c>
      <c r="B4991" s="75" t="s">
        <v>7838</v>
      </c>
    </row>
    <row r="4992" spans="1:2" ht="15">
      <c r="A4992" s="76" t="s">
        <v>5757</v>
      </c>
      <c r="B4992" s="75" t="s">
        <v>7838</v>
      </c>
    </row>
    <row r="4993" spans="1:2" ht="15">
      <c r="A4993" s="76" t="s">
        <v>5758</v>
      </c>
      <c r="B4993" s="75" t="s">
        <v>7838</v>
      </c>
    </row>
    <row r="4994" spans="1:2" ht="15">
      <c r="A4994" s="76" t="s">
        <v>5759</v>
      </c>
      <c r="B4994" s="75" t="s">
        <v>7838</v>
      </c>
    </row>
    <row r="4995" spans="1:2" ht="15">
      <c r="A4995" s="76" t="s">
        <v>5760</v>
      </c>
      <c r="B4995" s="75" t="s">
        <v>7838</v>
      </c>
    </row>
    <row r="4996" spans="1:2" ht="15">
      <c r="A4996" s="76" t="s">
        <v>5761</v>
      </c>
      <c r="B4996" s="75" t="s">
        <v>7838</v>
      </c>
    </row>
    <row r="4997" spans="1:2" ht="15">
      <c r="A4997" s="76" t="s">
        <v>5762</v>
      </c>
      <c r="B4997" s="75" t="s">
        <v>7838</v>
      </c>
    </row>
    <row r="4998" spans="1:2" ht="15">
      <c r="A4998" s="76" t="s">
        <v>5763</v>
      </c>
      <c r="B4998" s="75" t="s">
        <v>7838</v>
      </c>
    </row>
    <row r="4999" spans="1:2" ht="15">
      <c r="A4999" s="76" t="s">
        <v>5764</v>
      </c>
      <c r="B4999" s="75" t="s">
        <v>7838</v>
      </c>
    </row>
    <row r="5000" spans="1:2" ht="15">
      <c r="A5000" s="76" t="s">
        <v>5765</v>
      </c>
      <c r="B5000" s="75" t="s">
        <v>7838</v>
      </c>
    </row>
    <row r="5001" spans="1:2" ht="15">
      <c r="A5001" s="76" t="s">
        <v>5766</v>
      </c>
      <c r="B5001" s="75" t="s">
        <v>7838</v>
      </c>
    </row>
    <row r="5002" spans="1:2" ht="15">
      <c r="A5002" s="76" t="s">
        <v>5767</v>
      </c>
      <c r="B5002" s="75" t="s">
        <v>7838</v>
      </c>
    </row>
    <row r="5003" spans="1:2" ht="15">
      <c r="A5003" s="76" t="s">
        <v>5768</v>
      </c>
      <c r="B5003" s="75" t="s">
        <v>7838</v>
      </c>
    </row>
    <row r="5004" spans="1:2" ht="15">
      <c r="A5004" s="76" t="s">
        <v>5769</v>
      </c>
      <c r="B5004" s="75" t="s">
        <v>7838</v>
      </c>
    </row>
    <row r="5005" spans="1:2" ht="15">
      <c r="A5005" s="76" t="s">
        <v>1363</v>
      </c>
      <c r="B5005" s="75" t="s">
        <v>7838</v>
      </c>
    </row>
    <row r="5006" spans="1:2" ht="15">
      <c r="A5006" s="76" t="s">
        <v>5770</v>
      </c>
      <c r="B5006" s="75" t="s">
        <v>7838</v>
      </c>
    </row>
    <row r="5007" spans="1:2" ht="15">
      <c r="A5007" s="76" t="s">
        <v>5771</v>
      </c>
      <c r="B5007" s="75" t="s">
        <v>7838</v>
      </c>
    </row>
    <row r="5008" spans="1:2" ht="15">
      <c r="A5008" s="76" t="s">
        <v>5772</v>
      </c>
      <c r="B5008" s="75" t="s">
        <v>7838</v>
      </c>
    </row>
    <row r="5009" spans="1:2" ht="15">
      <c r="A5009" s="76" t="s">
        <v>5773</v>
      </c>
      <c r="B5009" s="75" t="s">
        <v>7838</v>
      </c>
    </row>
    <row r="5010" spans="1:2" ht="15">
      <c r="A5010" s="76" t="s">
        <v>5774</v>
      </c>
      <c r="B5010" s="75" t="s">
        <v>7838</v>
      </c>
    </row>
    <row r="5011" spans="1:2" ht="15">
      <c r="A5011" s="76" t="s">
        <v>5775</v>
      </c>
      <c r="B5011" s="75" t="s">
        <v>7838</v>
      </c>
    </row>
    <row r="5012" spans="1:2" ht="15">
      <c r="A5012" s="76" t="s">
        <v>5776</v>
      </c>
      <c r="B5012" s="75" t="s">
        <v>7838</v>
      </c>
    </row>
    <row r="5013" spans="1:2" ht="15">
      <c r="A5013" s="76" t="s">
        <v>1317</v>
      </c>
      <c r="B5013" s="75" t="s">
        <v>7838</v>
      </c>
    </row>
    <row r="5014" spans="1:2" ht="15">
      <c r="A5014" s="76" t="s">
        <v>5777</v>
      </c>
      <c r="B5014" s="75" t="s">
        <v>7838</v>
      </c>
    </row>
    <row r="5015" spans="1:2" ht="15">
      <c r="A5015" s="76" t="s">
        <v>5778</v>
      </c>
      <c r="B5015" s="75" t="s">
        <v>7838</v>
      </c>
    </row>
    <row r="5016" spans="1:2" ht="15">
      <c r="A5016" s="76" t="s">
        <v>5779</v>
      </c>
      <c r="B5016" s="75" t="s">
        <v>7838</v>
      </c>
    </row>
    <row r="5017" spans="1:2" ht="15">
      <c r="A5017" s="76" t="s">
        <v>5780</v>
      </c>
      <c r="B5017" s="75" t="s">
        <v>7838</v>
      </c>
    </row>
    <row r="5018" spans="1:2" ht="15">
      <c r="A5018" s="76" t="s">
        <v>5781</v>
      </c>
      <c r="B5018" s="75" t="s">
        <v>7838</v>
      </c>
    </row>
    <row r="5019" spans="1:2" ht="15">
      <c r="A5019" s="76" t="s">
        <v>5782</v>
      </c>
      <c r="B5019" s="75" t="s">
        <v>7838</v>
      </c>
    </row>
    <row r="5020" spans="1:2" ht="15">
      <c r="A5020" s="76" t="s">
        <v>5783</v>
      </c>
      <c r="B5020" s="75" t="s">
        <v>7838</v>
      </c>
    </row>
    <row r="5021" spans="1:2" ht="15">
      <c r="A5021" s="76" t="s">
        <v>5784</v>
      </c>
      <c r="B5021" s="75" t="s">
        <v>7838</v>
      </c>
    </row>
    <row r="5022" spans="1:2" ht="15">
      <c r="A5022" s="76" t="s">
        <v>5785</v>
      </c>
      <c r="B5022" s="75" t="s">
        <v>7838</v>
      </c>
    </row>
    <row r="5023" spans="1:2" ht="15">
      <c r="A5023" s="76" t="s">
        <v>5786</v>
      </c>
      <c r="B5023" s="75" t="s">
        <v>7838</v>
      </c>
    </row>
    <row r="5024" spans="1:2" ht="15">
      <c r="A5024" s="76" t="s">
        <v>5787</v>
      </c>
      <c r="B5024" s="75" t="s">
        <v>7838</v>
      </c>
    </row>
    <row r="5025" spans="1:2" ht="15">
      <c r="A5025" s="76" t="s">
        <v>5788</v>
      </c>
      <c r="B5025" s="75" t="s">
        <v>7838</v>
      </c>
    </row>
    <row r="5026" spans="1:2" ht="15">
      <c r="A5026" s="76" t="s">
        <v>5789</v>
      </c>
      <c r="B5026" s="75" t="s">
        <v>7838</v>
      </c>
    </row>
    <row r="5027" spans="1:2" ht="15">
      <c r="A5027" s="76" t="s">
        <v>5790</v>
      </c>
      <c r="B5027" s="75" t="s">
        <v>7838</v>
      </c>
    </row>
    <row r="5028" spans="1:2" ht="15">
      <c r="A5028" s="76" t="s">
        <v>5791</v>
      </c>
      <c r="B5028" s="75" t="s">
        <v>7838</v>
      </c>
    </row>
    <row r="5029" spans="1:2" ht="15">
      <c r="A5029" s="76" t="s">
        <v>5792</v>
      </c>
      <c r="B5029" s="75" t="s">
        <v>7838</v>
      </c>
    </row>
    <row r="5030" spans="1:2" ht="15">
      <c r="A5030" s="76" t="s">
        <v>5793</v>
      </c>
      <c r="B5030" s="75" t="s">
        <v>7838</v>
      </c>
    </row>
    <row r="5031" spans="1:2" ht="15">
      <c r="A5031" s="76" t="s">
        <v>5794</v>
      </c>
      <c r="B5031" s="75" t="s">
        <v>7838</v>
      </c>
    </row>
    <row r="5032" spans="1:2" ht="15">
      <c r="A5032" s="76" t="s">
        <v>1361</v>
      </c>
      <c r="B5032" s="75" t="s">
        <v>7838</v>
      </c>
    </row>
    <row r="5033" spans="1:2" ht="15">
      <c r="A5033" s="76" t="s">
        <v>5795</v>
      </c>
      <c r="B5033" s="75" t="s">
        <v>7838</v>
      </c>
    </row>
    <row r="5034" spans="1:2" ht="15">
      <c r="A5034" s="76" t="s">
        <v>5796</v>
      </c>
      <c r="B5034" s="75" t="s">
        <v>7838</v>
      </c>
    </row>
    <row r="5035" spans="1:2" ht="15">
      <c r="A5035" s="76" t="s">
        <v>5797</v>
      </c>
      <c r="B5035" s="75" t="s">
        <v>7838</v>
      </c>
    </row>
    <row r="5036" spans="1:2" ht="15">
      <c r="A5036" s="76" t="s">
        <v>5798</v>
      </c>
      <c r="B5036" s="75" t="s">
        <v>7838</v>
      </c>
    </row>
    <row r="5037" spans="1:2" ht="15">
      <c r="A5037" s="76" t="s">
        <v>5799</v>
      </c>
      <c r="B5037" s="75" t="s">
        <v>7838</v>
      </c>
    </row>
    <row r="5038" spans="1:2" ht="15">
      <c r="A5038" s="76" t="s">
        <v>5800</v>
      </c>
      <c r="B5038" s="75" t="s">
        <v>7838</v>
      </c>
    </row>
    <row r="5039" spans="1:2" ht="15">
      <c r="A5039" s="76" t="s">
        <v>5801</v>
      </c>
      <c r="B5039" s="75" t="s">
        <v>7838</v>
      </c>
    </row>
    <row r="5040" spans="1:2" ht="15">
      <c r="A5040" s="76" t="s">
        <v>5802</v>
      </c>
      <c r="B5040" s="75" t="s">
        <v>7838</v>
      </c>
    </row>
    <row r="5041" spans="1:2" ht="15">
      <c r="A5041" s="76" t="s">
        <v>5803</v>
      </c>
      <c r="B5041" s="75" t="s">
        <v>7838</v>
      </c>
    </row>
    <row r="5042" spans="1:2" ht="15">
      <c r="A5042" s="76" t="s">
        <v>5804</v>
      </c>
      <c r="B5042" s="75" t="s">
        <v>7838</v>
      </c>
    </row>
    <row r="5043" spans="1:2" ht="15">
      <c r="A5043" s="76" t="s">
        <v>5805</v>
      </c>
      <c r="B5043" s="75" t="s">
        <v>7838</v>
      </c>
    </row>
    <row r="5044" spans="1:2" ht="15">
      <c r="A5044" s="76" t="s">
        <v>5806</v>
      </c>
      <c r="B5044" s="75" t="s">
        <v>7838</v>
      </c>
    </row>
    <row r="5045" spans="1:2" ht="15">
      <c r="A5045" s="76" t="s">
        <v>5807</v>
      </c>
      <c r="B5045" s="75" t="s">
        <v>7838</v>
      </c>
    </row>
    <row r="5046" spans="1:2" ht="15">
      <c r="A5046" s="76" t="s">
        <v>986</v>
      </c>
      <c r="B5046" s="75" t="s">
        <v>7838</v>
      </c>
    </row>
    <row r="5047" spans="1:2" ht="15">
      <c r="A5047" s="76" t="s">
        <v>5808</v>
      </c>
      <c r="B5047" s="75" t="s">
        <v>7838</v>
      </c>
    </row>
    <row r="5048" spans="1:2" ht="15">
      <c r="A5048" s="76" t="s">
        <v>5809</v>
      </c>
      <c r="B5048" s="75" t="s">
        <v>7838</v>
      </c>
    </row>
    <row r="5049" spans="1:2" ht="15">
      <c r="A5049" s="76" t="s">
        <v>5810</v>
      </c>
      <c r="B5049" s="75" t="s">
        <v>7838</v>
      </c>
    </row>
    <row r="5050" spans="1:2" ht="15">
      <c r="A5050" s="76" t="s">
        <v>5811</v>
      </c>
      <c r="B5050" s="75" t="s">
        <v>7838</v>
      </c>
    </row>
    <row r="5051" spans="1:2" ht="15">
      <c r="A5051" s="76" t="s">
        <v>5812</v>
      </c>
      <c r="B5051" s="75" t="s">
        <v>7838</v>
      </c>
    </row>
    <row r="5052" spans="1:2" ht="15">
      <c r="A5052" s="76" t="s">
        <v>5813</v>
      </c>
      <c r="B5052" s="75" t="s">
        <v>7838</v>
      </c>
    </row>
    <row r="5053" spans="1:2" ht="15">
      <c r="A5053" s="76" t="s">
        <v>5814</v>
      </c>
      <c r="B5053" s="75" t="s">
        <v>7838</v>
      </c>
    </row>
    <row r="5054" spans="1:2" ht="15">
      <c r="A5054" s="76" t="s">
        <v>5815</v>
      </c>
      <c r="B5054" s="75" t="s">
        <v>7838</v>
      </c>
    </row>
    <row r="5055" spans="1:2" ht="15">
      <c r="A5055" s="76" t="s">
        <v>5816</v>
      </c>
      <c r="B5055" s="75" t="s">
        <v>7838</v>
      </c>
    </row>
    <row r="5056" spans="1:2" ht="15">
      <c r="A5056" s="76" t="s">
        <v>5817</v>
      </c>
      <c r="B5056" s="75" t="s">
        <v>7838</v>
      </c>
    </row>
    <row r="5057" spans="1:2" ht="15">
      <c r="A5057" s="76" t="s">
        <v>1282</v>
      </c>
      <c r="B5057" s="75" t="s">
        <v>7838</v>
      </c>
    </row>
    <row r="5058" spans="1:2" ht="15">
      <c r="A5058" s="76" t="s">
        <v>5818</v>
      </c>
      <c r="B5058" s="75" t="s">
        <v>7838</v>
      </c>
    </row>
    <row r="5059" spans="1:2" ht="15">
      <c r="A5059" s="76" t="s">
        <v>5819</v>
      </c>
      <c r="B5059" s="75" t="s">
        <v>7838</v>
      </c>
    </row>
    <row r="5060" spans="1:2" ht="15">
      <c r="A5060" s="76" t="s">
        <v>5820</v>
      </c>
      <c r="B5060" s="75" t="s">
        <v>7838</v>
      </c>
    </row>
    <row r="5061" spans="1:2" ht="15">
      <c r="A5061" s="76" t="s">
        <v>5821</v>
      </c>
      <c r="B5061" s="75" t="s">
        <v>7838</v>
      </c>
    </row>
    <row r="5062" spans="1:2" ht="15">
      <c r="A5062" s="76" t="s">
        <v>5822</v>
      </c>
      <c r="B5062" s="75" t="s">
        <v>7838</v>
      </c>
    </row>
    <row r="5063" spans="1:2" ht="15">
      <c r="A5063" s="76" t="s">
        <v>5823</v>
      </c>
      <c r="B5063" s="75" t="s">
        <v>7838</v>
      </c>
    </row>
    <row r="5064" spans="1:2" ht="15">
      <c r="A5064" s="76" t="s">
        <v>5824</v>
      </c>
      <c r="B5064" s="75" t="s">
        <v>7838</v>
      </c>
    </row>
    <row r="5065" spans="1:2" ht="15">
      <c r="A5065" s="76" t="s">
        <v>5825</v>
      </c>
      <c r="B5065" s="75" t="s">
        <v>7838</v>
      </c>
    </row>
    <row r="5066" spans="1:2" ht="15">
      <c r="A5066" s="76" t="s">
        <v>5826</v>
      </c>
      <c r="B5066" s="75" t="s">
        <v>7838</v>
      </c>
    </row>
    <row r="5067" spans="1:2" ht="15">
      <c r="A5067" s="76" t="s">
        <v>5827</v>
      </c>
      <c r="B5067" s="75" t="s">
        <v>7838</v>
      </c>
    </row>
    <row r="5068" spans="1:2" ht="15">
      <c r="A5068" s="76" t="s">
        <v>5828</v>
      </c>
      <c r="B5068" s="75" t="s">
        <v>7838</v>
      </c>
    </row>
    <row r="5069" spans="1:2" ht="15">
      <c r="A5069" s="76" t="s">
        <v>5829</v>
      </c>
      <c r="B5069" s="75" t="s">
        <v>7838</v>
      </c>
    </row>
    <row r="5070" spans="1:2" ht="15">
      <c r="A5070" s="76" t="s">
        <v>5830</v>
      </c>
      <c r="B5070" s="75" t="s">
        <v>7838</v>
      </c>
    </row>
    <row r="5071" spans="1:2" ht="15">
      <c r="A5071" s="76" t="s">
        <v>5831</v>
      </c>
      <c r="B5071" s="75" t="s">
        <v>7838</v>
      </c>
    </row>
    <row r="5072" spans="1:2" ht="15">
      <c r="A5072" s="76" t="s">
        <v>5832</v>
      </c>
      <c r="B5072" s="75" t="s">
        <v>7838</v>
      </c>
    </row>
    <row r="5073" spans="1:2" ht="15">
      <c r="A5073" s="76" t="s">
        <v>5833</v>
      </c>
      <c r="B5073" s="75" t="s">
        <v>7838</v>
      </c>
    </row>
    <row r="5074" spans="1:2" ht="15">
      <c r="A5074" s="76" t="s">
        <v>5834</v>
      </c>
      <c r="B5074" s="75" t="s">
        <v>7838</v>
      </c>
    </row>
    <row r="5075" spans="1:2" ht="15">
      <c r="A5075" s="76" t="s">
        <v>5835</v>
      </c>
      <c r="B5075" s="75" t="s">
        <v>7838</v>
      </c>
    </row>
    <row r="5076" spans="1:2" ht="15">
      <c r="A5076" s="76" t="s">
        <v>5836</v>
      </c>
      <c r="B5076" s="75" t="s">
        <v>7838</v>
      </c>
    </row>
    <row r="5077" spans="1:2" ht="15">
      <c r="A5077" s="76" t="s">
        <v>5837</v>
      </c>
      <c r="B5077" s="75" t="s">
        <v>7838</v>
      </c>
    </row>
    <row r="5078" spans="1:2" ht="15">
      <c r="A5078" s="76" t="s">
        <v>5838</v>
      </c>
      <c r="B5078" s="75" t="s">
        <v>7838</v>
      </c>
    </row>
    <row r="5079" spans="1:2" ht="15">
      <c r="A5079" s="76" t="s">
        <v>5839</v>
      </c>
      <c r="B5079" s="75" t="s">
        <v>7838</v>
      </c>
    </row>
    <row r="5080" spans="1:2" ht="15">
      <c r="A5080" s="76" t="s">
        <v>5840</v>
      </c>
      <c r="B5080" s="75" t="s">
        <v>7838</v>
      </c>
    </row>
    <row r="5081" spans="1:2" ht="15">
      <c r="A5081" s="76" t="s">
        <v>5841</v>
      </c>
      <c r="B5081" s="75" t="s">
        <v>7838</v>
      </c>
    </row>
    <row r="5082" spans="1:2" ht="15">
      <c r="A5082" s="76" t="s">
        <v>5842</v>
      </c>
      <c r="B5082" s="75" t="s">
        <v>7838</v>
      </c>
    </row>
    <row r="5083" spans="1:2" ht="15">
      <c r="A5083" s="76" t="s">
        <v>5843</v>
      </c>
      <c r="B5083" s="75" t="s">
        <v>7838</v>
      </c>
    </row>
    <row r="5084" spans="1:2" ht="15">
      <c r="A5084" s="76" t="s">
        <v>5844</v>
      </c>
      <c r="B5084" s="75" t="s">
        <v>7838</v>
      </c>
    </row>
    <row r="5085" spans="1:2" ht="15">
      <c r="A5085" s="76" t="s">
        <v>5845</v>
      </c>
      <c r="B5085" s="75" t="s">
        <v>7838</v>
      </c>
    </row>
    <row r="5086" spans="1:2" ht="15">
      <c r="A5086" s="76" t="s">
        <v>5846</v>
      </c>
      <c r="B5086" s="75" t="s">
        <v>7838</v>
      </c>
    </row>
    <row r="5087" spans="1:2" ht="15">
      <c r="A5087" s="76" t="s">
        <v>5847</v>
      </c>
      <c r="B5087" s="75" t="s">
        <v>7838</v>
      </c>
    </row>
    <row r="5088" spans="1:2" ht="15">
      <c r="A5088" s="76" t="s">
        <v>5848</v>
      </c>
      <c r="B5088" s="75" t="s">
        <v>7838</v>
      </c>
    </row>
    <row r="5089" spans="1:2" ht="15">
      <c r="A5089" s="76" t="s">
        <v>5849</v>
      </c>
      <c r="B5089" s="75" t="s">
        <v>7838</v>
      </c>
    </row>
    <row r="5090" spans="1:2" ht="15">
      <c r="A5090" s="76" t="s">
        <v>5850</v>
      </c>
      <c r="B5090" s="75" t="s">
        <v>7838</v>
      </c>
    </row>
    <row r="5091" spans="1:2" ht="15">
      <c r="A5091" s="76" t="s">
        <v>5851</v>
      </c>
      <c r="B5091" s="75" t="s">
        <v>7838</v>
      </c>
    </row>
    <row r="5092" spans="1:2" ht="15">
      <c r="A5092" s="76" t="s">
        <v>5852</v>
      </c>
      <c r="B5092" s="75" t="s">
        <v>7838</v>
      </c>
    </row>
    <row r="5093" spans="1:2" ht="15">
      <c r="A5093" s="76" t="s">
        <v>5853</v>
      </c>
      <c r="B5093" s="75" t="s">
        <v>7838</v>
      </c>
    </row>
    <row r="5094" spans="1:2" ht="15">
      <c r="A5094" s="76" t="s">
        <v>953</v>
      </c>
      <c r="B5094" s="75" t="s">
        <v>7838</v>
      </c>
    </row>
    <row r="5095" spans="1:2" ht="15">
      <c r="A5095" s="76" t="s">
        <v>5854</v>
      </c>
      <c r="B5095" s="75" t="s">
        <v>7838</v>
      </c>
    </row>
    <row r="5096" spans="1:2" ht="15">
      <c r="A5096" s="76" t="s">
        <v>5855</v>
      </c>
      <c r="B5096" s="75" t="s">
        <v>7838</v>
      </c>
    </row>
    <row r="5097" spans="1:2" ht="15">
      <c r="A5097" s="76" t="s">
        <v>5856</v>
      </c>
      <c r="B5097" s="75" t="s">
        <v>7838</v>
      </c>
    </row>
    <row r="5098" spans="1:2" ht="15">
      <c r="A5098" s="76" t="s">
        <v>5857</v>
      </c>
      <c r="B5098" s="75" t="s">
        <v>7838</v>
      </c>
    </row>
    <row r="5099" spans="1:2" ht="15">
      <c r="A5099" s="76" t="s">
        <v>5858</v>
      </c>
      <c r="B5099" s="75" t="s">
        <v>7838</v>
      </c>
    </row>
    <row r="5100" spans="1:2" ht="15">
      <c r="A5100" s="76" t="s">
        <v>5859</v>
      </c>
      <c r="B5100" s="75" t="s">
        <v>7838</v>
      </c>
    </row>
    <row r="5101" spans="1:2" ht="15">
      <c r="A5101" s="76" t="s">
        <v>5860</v>
      </c>
      <c r="B5101" s="75" t="s">
        <v>7838</v>
      </c>
    </row>
    <row r="5102" spans="1:2" ht="15">
      <c r="A5102" s="76" t="s">
        <v>5861</v>
      </c>
      <c r="B5102" s="75" t="s">
        <v>7838</v>
      </c>
    </row>
    <row r="5103" spans="1:2" ht="15">
      <c r="A5103" s="76" t="s">
        <v>5862</v>
      </c>
      <c r="B5103" s="75" t="s">
        <v>7838</v>
      </c>
    </row>
    <row r="5104" spans="1:2" ht="15">
      <c r="A5104" s="76" t="s">
        <v>5863</v>
      </c>
      <c r="B5104" s="75" t="s">
        <v>7838</v>
      </c>
    </row>
    <row r="5105" spans="1:2" ht="15">
      <c r="A5105" s="76" t="s">
        <v>5864</v>
      </c>
      <c r="B5105" s="75" t="s">
        <v>7838</v>
      </c>
    </row>
    <row r="5106" spans="1:2" ht="15">
      <c r="A5106" s="76" t="s">
        <v>5865</v>
      </c>
      <c r="B5106" s="75" t="s">
        <v>7838</v>
      </c>
    </row>
    <row r="5107" spans="1:2" ht="15">
      <c r="A5107" s="76" t="s">
        <v>5866</v>
      </c>
      <c r="B5107" s="75" t="s">
        <v>7838</v>
      </c>
    </row>
    <row r="5108" spans="1:2" ht="15">
      <c r="A5108" s="76" t="s">
        <v>5867</v>
      </c>
      <c r="B5108" s="75" t="s">
        <v>7838</v>
      </c>
    </row>
    <row r="5109" spans="1:2" ht="15">
      <c r="A5109" s="76" t="s">
        <v>5868</v>
      </c>
      <c r="B5109" s="75" t="s">
        <v>7838</v>
      </c>
    </row>
    <row r="5110" spans="1:2" ht="15">
      <c r="A5110" s="76" t="s">
        <v>5869</v>
      </c>
      <c r="B5110" s="75" t="s">
        <v>7838</v>
      </c>
    </row>
    <row r="5111" spans="1:2" ht="15">
      <c r="A5111" s="76" t="s">
        <v>5870</v>
      </c>
      <c r="B5111" s="75" t="s">
        <v>7838</v>
      </c>
    </row>
    <row r="5112" spans="1:2" ht="15">
      <c r="A5112" s="76" t="s">
        <v>5871</v>
      </c>
      <c r="B5112" s="75" t="s">
        <v>7838</v>
      </c>
    </row>
    <row r="5113" spans="1:2" ht="15">
      <c r="A5113" s="76" t="s">
        <v>1521</v>
      </c>
      <c r="B5113" s="75" t="s">
        <v>7838</v>
      </c>
    </row>
    <row r="5114" spans="1:2" ht="15">
      <c r="A5114" s="76" t="s">
        <v>5872</v>
      </c>
      <c r="B5114" s="75" t="s">
        <v>7838</v>
      </c>
    </row>
    <row r="5115" spans="1:2" ht="15">
      <c r="A5115" s="76" t="s">
        <v>5873</v>
      </c>
      <c r="B5115" s="75" t="s">
        <v>7838</v>
      </c>
    </row>
    <row r="5116" spans="1:2" ht="15">
      <c r="A5116" s="76" t="s">
        <v>516</v>
      </c>
      <c r="B5116" s="75" t="s">
        <v>7838</v>
      </c>
    </row>
    <row r="5117" spans="1:2" ht="15">
      <c r="A5117" s="76" t="s">
        <v>695</v>
      </c>
      <c r="B5117" s="75" t="s">
        <v>7838</v>
      </c>
    </row>
    <row r="5118" spans="1:2" ht="15">
      <c r="A5118" s="76" t="s">
        <v>5874</v>
      </c>
      <c r="B5118" s="75" t="s">
        <v>7838</v>
      </c>
    </row>
    <row r="5119" spans="1:2" ht="15">
      <c r="A5119" s="76" t="s">
        <v>5875</v>
      </c>
      <c r="B5119" s="75" t="s">
        <v>7838</v>
      </c>
    </row>
    <row r="5120" spans="1:2" ht="15">
      <c r="A5120" s="76" t="s">
        <v>5876</v>
      </c>
      <c r="B5120" s="75" t="s">
        <v>7838</v>
      </c>
    </row>
    <row r="5121" spans="1:2" ht="15">
      <c r="A5121" s="76" t="s">
        <v>5877</v>
      </c>
      <c r="B5121" s="75" t="s">
        <v>7838</v>
      </c>
    </row>
    <row r="5122" spans="1:2" ht="15">
      <c r="A5122" s="76" t="s">
        <v>5878</v>
      </c>
      <c r="B5122" s="75" t="s">
        <v>7838</v>
      </c>
    </row>
    <row r="5123" spans="1:2" ht="15">
      <c r="A5123" s="76" t="s">
        <v>5879</v>
      </c>
      <c r="B5123" s="75" t="s">
        <v>7838</v>
      </c>
    </row>
    <row r="5124" spans="1:2" ht="15">
      <c r="A5124" s="76" t="s">
        <v>5880</v>
      </c>
      <c r="B5124" s="75" t="s">
        <v>7838</v>
      </c>
    </row>
    <row r="5125" spans="1:2" ht="15">
      <c r="A5125" s="76" t="s">
        <v>5881</v>
      </c>
      <c r="B5125" s="75" t="s">
        <v>7838</v>
      </c>
    </row>
    <row r="5126" spans="1:2" ht="15">
      <c r="A5126" s="76" t="s">
        <v>5882</v>
      </c>
      <c r="B5126" s="75" t="s">
        <v>7838</v>
      </c>
    </row>
    <row r="5127" spans="1:2" ht="15">
      <c r="A5127" s="76" t="s">
        <v>5883</v>
      </c>
      <c r="B5127" s="75" t="s">
        <v>7838</v>
      </c>
    </row>
    <row r="5128" spans="1:2" ht="15">
      <c r="A5128" s="76" t="s">
        <v>5884</v>
      </c>
      <c r="B5128" s="75" t="s">
        <v>7838</v>
      </c>
    </row>
    <row r="5129" spans="1:2" ht="15">
      <c r="A5129" s="76" t="s">
        <v>5885</v>
      </c>
      <c r="B5129" s="75" t="s">
        <v>7838</v>
      </c>
    </row>
    <row r="5130" spans="1:2" ht="15">
      <c r="A5130" s="76" t="s">
        <v>5886</v>
      </c>
      <c r="B5130" s="75" t="s">
        <v>7838</v>
      </c>
    </row>
    <row r="5131" spans="1:2" ht="15">
      <c r="A5131" s="76" t="s">
        <v>5887</v>
      </c>
      <c r="B5131" s="75" t="s">
        <v>7838</v>
      </c>
    </row>
    <row r="5132" spans="1:2" ht="15">
      <c r="A5132" s="76" t="s">
        <v>5888</v>
      </c>
      <c r="B5132" s="75" t="s">
        <v>7838</v>
      </c>
    </row>
    <row r="5133" spans="1:2" ht="15">
      <c r="A5133" s="76" t="s">
        <v>5889</v>
      </c>
      <c r="B5133" s="75" t="s">
        <v>7838</v>
      </c>
    </row>
    <row r="5134" spans="1:2" ht="15">
      <c r="A5134" s="76" t="s">
        <v>5890</v>
      </c>
      <c r="B5134" s="75" t="s">
        <v>7838</v>
      </c>
    </row>
    <row r="5135" spans="1:2" ht="15">
      <c r="A5135" s="76" t="s">
        <v>5891</v>
      </c>
      <c r="B5135" s="75" t="s">
        <v>7838</v>
      </c>
    </row>
    <row r="5136" spans="1:2" ht="15">
      <c r="A5136" s="76" t="s">
        <v>5892</v>
      </c>
      <c r="B5136" s="75" t="s">
        <v>7838</v>
      </c>
    </row>
    <row r="5137" spans="1:2" ht="15">
      <c r="A5137" s="76" t="s">
        <v>5893</v>
      </c>
      <c r="B5137" s="75" t="s">
        <v>7838</v>
      </c>
    </row>
    <row r="5138" spans="1:2" ht="15">
      <c r="A5138" s="76" t="s">
        <v>5894</v>
      </c>
      <c r="B5138" s="75" t="s">
        <v>7838</v>
      </c>
    </row>
    <row r="5139" spans="1:2" ht="15">
      <c r="A5139" s="76" t="s">
        <v>5895</v>
      </c>
      <c r="B5139" s="75" t="s">
        <v>7838</v>
      </c>
    </row>
    <row r="5140" spans="1:2" ht="15">
      <c r="A5140" s="76" t="s">
        <v>5896</v>
      </c>
      <c r="B5140" s="75" t="s">
        <v>7838</v>
      </c>
    </row>
    <row r="5141" spans="1:2" ht="15">
      <c r="A5141" s="76" t="s">
        <v>5897</v>
      </c>
      <c r="B5141" s="75" t="s">
        <v>7838</v>
      </c>
    </row>
    <row r="5142" spans="1:2" ht="15">
      <c r="A5142" s="76" t="s">
        <v>5898</v>
      </c>
      <c r="B5142" s="75" t="s">
        <v>7838</v>
      </c>
    </row>
    <row r="5143" spans="1:2" ht="15">
      <c r="A5143" s="76" t="s">
        <v>5899</v>
      </c>
      <c r="B5143" s="75" t="s">
        <v>7838</v>
      </c>
    </row>
    <row r="5144" spans="1:2" ht="15">
      <c r="A5144" s="76" t="s">
        <v>681</v>
      </c>
      <c r="B5144" s="75" t="s">
        <v>7838</v>
      </c>
    </row>
    <row r="5145" spans="1:2" ht="15">
      <c r="A5145" s="76" t="s">
        <v>5900</v>
      </c>
      <c r="B5145" s="75" t="s">
        <v>7838</v>
      </c>
    </row>
    <row r="5146" spans="1:2" ht="15">
      <c r="A5146" s="76" t="s">
        <v>5901</v>
      </c>
      <c r="B5146" s="75" t="s">
        <v>7838</v>
      </c>
    </row>
    <row r="5147" spans="1:2" ht="15">
      <c r="A5147" s="76" t="s">
        <v>5902</v>
      </c>
      <c r="B5147" s="75" t="s">
        <v>7838</v>
      </c>
    </row>
    <row r="5148" spans="1:2" ht="15">
      <c r="A5148" s="76" t="s">
        <v>5903</v>
      </c>
      <c r="B5148" s="75" t="s">
        <v>7838</v>
      </c>
    </row>
    <row r="5149" spans="1:2" ht="15">
      <c r="A5149" s="76" t="s">
        <v>5904</v>
      </c>
      <c r="B5149" s="75" t="s">
        <v>7838</v>
      </c>
    </row>
    <row r="5150" spans="1:2" ht="15">
      <c r="A5150" s="76" t="s">
        <v>5905</v>
      </c>
      <c r="B5150" s="75" t="s">
        <v>7838</v>
      </c>
    </row>
    <row r="5151" spans="1:2" ht="15">
      <c r="A5151" s="76" t="s">
        <v>1041</v>
      </c>
      <c r="B5151" s="75" t="s">
        <v>7838</v>
      </c>
    </row>
    <row r="5152" spans="1:2" ht="15">
      <c r="A5152" s="76" t="s">
        <v>5906</v>
      </c>
      <c r="B5152" s="75" t="s">
        <v>7838</v>
      </c>
    </row>
    <row r="5153" spans="1:2" ht="15">
      <c r="A5153" s="76" t="s">
        <v>5907</v>
      </c>
      <c r="B5153" s="75" t="s">
        <v>7838</v>
      </c>
    </row>
    <row r="5154" spans="1:2" ht="15">
      <c r="A5154" s="76" t="s">
        <v>5908</v>
      </c>
      <c r="B5154" s="75" t="s">
        <v>7838</v>
      </c>
    </row>
    <row r="5155" spans="1:2" ht="15">
      <c r="A5155" s="76" t="s">
        <v>5909</v>
      </c>
      <c r="B5155" s="75" t="s">
        <v>7838</v>
      </c>
    </row>
    <row r="5156" spans="1:2" ht="15">
      <c r="A5156" s="76" t="s">
        <v>5910</v>
      </c>
      <c r="B5156" s="75" t="s">
        <v>7838</v>
      </c>
    </row>
    <row r="5157" spans="1:2" ht="15">
      <c r="A5157" s="76" t="s">
        <v>991</v>
      </c>
      <c r="B5157" s="75" t="s">
        <v>7838</v>
      </c>
    </row>
    <row r="5158" spans="1:2" ht="15">
      <c r="A5158" s="76" t="s">
        <v>1209</v>
      </c>
      <c r="B5158" s="75" t="s">
        <v>7838</v>
      </c>
    </row>
    <row r="5159" spans="1:2" ht="15">
      <c r="A5159" s="76" t="s">
        <v>1163</v>
      </c>
      <c r="B5159" s="75" t="s">
        <v>7838</v>
      </c>
    </row>
    <row r="5160" spans="1:2" ht="15">
      <c r="A5160" s="76" t="s">
        <v>510</v>
      </c>
      <c r="B5160" s="75" t="s">
        <v>7838</v>
      </c>
    </row>
    <row r="5161" spans="1:2" ht="15">
      <c r="A5161" s="76" t="s">
        <v>5911</v>
      </c>
      <c r="B5161" s="75" t="s">
        <v>7838</v>
      </c>
    </row>
    <row r="5162" spans="1:2" ht="15">
      <c r="A5162" s="76" t="s">
        <v>5912</v>
      </c>
      <c r="B5162" s="75" t="s">
        <v>7838</v>
      </c>
    </row>
    <row r="5163" spans="1:2" ht="15">
      <c r="A5163" s="76" t="s">
        <v>5913</v>
      </c>
      <c r="B5163" s="75" t="s">
        <v>7838</v>
      </c>
    </row>
    <row r="5164" spans="1:2" ht="15">
      <c r="A5164" s="76" t="s">
        <v>5914</v>
      </c>
      <c r="B5164" s="75" t="s">
        <v>7838</v>
      </c>
    </row>
    <row r="5165" spans="1:2" ht="15">
      <c r="A5165" s="76" t="s">
        <v>1310</v>
      </c>
      <c r="B5165" s="75" t="s">
        <v>7838</v>
      </c>
    </row>
    <row r="5166" spans="1:2" ht="15">
      <c r="A5166" s="76" t="s">
        <v>5915</v>
      </c>
      <c r="B5166" s="75" t="s">
        <v>7838</v>
      </c>
    </row>
    <row r="5167" spans="1:2" ht="15">
      <c r="A5167" s="76" t="s">
        <v>5916</v>
      </c>
      <c r="B5167" s="75" t="s">
        <v>7838</v>
      </c>
    </row>
    <row r="5168" spans="1:2" ht="15">
      <c r="A5168" s="76" t="s">
        <v>5917</v>
      </c>
      <c r="B5168" s="75" t="s">
        <v>7838</v>
      </c>
    </row>
    <row r="5169" spans="1:2" ht="15">
      <c r="A5169" s="76" t="s">
        <v>808</v>
      </c>
      <c r="B5169" s="75" t="s">
        <v>7838</v>
      </c>
    </row>
    <row r="5170" spans="1:2" ht="15">
      <c r="A5170" s="76" t="s">
        <v>5918</v>
      </c>
      <c r="B5170" s="75" t="s">
        <v>7838</v>
      </c>
    </row>
    <row r="5171" spans="1:2" ht="15">
      <c r="A5171" s="76" t="s">
        <v>5919</v>
      </c>
      <c r="B5171" s="75" t="s">
        <v>7838</v>
      </c>
    </row>
    <row r="5172" spans="1:2" ht="15">
      <c r="A5172" s="76" t="s">
        <v>5920</v>
      </c>
      <c r="B5172" s="75" t="s">
        <v>7838</v>
      </c>
    </row>
    <row r="5173" spans="1:2" ht="15">
      <c r="A5173" s="76" t="s">
        <v>5921</v>
      </c>
      <c r="B5173" s="75" t="s">
        <v>7838</v>
      </c>
    </row>
    <row r="5174" spans="1:2" ht="15">
      <c r="A5174" s="76" t="s">
        <v>5922</v>
      </c>
      <c r="B5174" s="75" t="s">
        <v>7838</v>
      </c>
    </row>
    <row r="5175" spans="1:2" ht="15">
      <c r="A5175" s="76" t="s">
        <v>5923</v>
      </c>
      <c r="B5175" s="75" t="s">
        <v>7838</v>
      </c>
    </row>
    <row r="5176" spans="1:2" ht="15">
      <c r="A5176" s="76" t="s">
        <v>5924</v>
      </c>
      <c r="B5176" s="75" t="s">
        <v>7838</v>
      </c>
    </row>
    <row r="5177" spans="1:2" ht="15">
      <c r="A5177" s="76" t="s">
        <v>5925</v>
      </c>
      <c r="B5177" s="75" t="s">
        <v>7838</v>
      </c>
    </row>
    <row r="5178" spans="1:2" ht="15">
      <c r="A5178" s="76" t="s">
        <v>5926</v>
      </c>
      <c r="B5178" s="75" t="s">
        <v>7838</v>
      </c>
    </row>
    <row r="5179" spans="1:2" ht="15">
      <c r="A5179" s="76" t="s">
        <v>5927</v>
      </c>
      <c r="B5179" s="75" t="s">
        <v>7838</v>
      </c>
    </row>
    <row r="5180" spans="1:2" ht="15">
      <c r="A5180" s="76" t="s">
        <v>1086</v>
      </c>
      <c r="B5180" s="75" t="s">
        <v>7838</v>
      </c>
    </row>
    <row r="5181" spans="1:2" ht="15">
      <c r="A5181" s="76" t="s">
        <v>5928</v>
      </c>
      <c r="B5181" s="75" t="s">
        <v>7838</v>
      </c>
    </row>
    <row r="5182" spans="1:2" ht="15">
      <c r="A5182" s="76" t="s">
        <v>5929</v>
      </c>
      <c r="B5182" s="75" t="s">
        <v>7838</v>
      </c>
    </row>
    <row r="5183" spans="1:2" ht="15">
      <c r="A5183" s="76" t="s">
        <v>5930</v>
      </c>
      <c r="B5183" s="75" t="s">
        <v>7838</v>
      </c>
    </row>
    <row r="5184" spans="1:2" ht="15">
      <c r="A5184" s="76" t="s">
        <v>5931</v>
      </c>
      <c r="B5184" s="75" t="s">
        <v>7838</v>
      </c>
    </row>
    <row r="5185" spans="1:2" ht="15">
      <c r="A5185" s="76" t="s">
        <v>5932</v>
      </c>
      <c r="B5185" s="75" t="s">
        <v>7838</v>
      </c>
    </row>
    <row r="5186" spans="1:2" ht="15">
      <c r="A5186" s="76" t="s">
        <v>5933</v>
      </c>
      <c r="B5186" s="75" t="s">
        <v>7838</v>
      </c>
    </row>
    <row r="5187" spans="1:2" ht="15">
      <c r="A5187" s="76" t="s">
        <v>5934</v>
      </c>
      <c r="B5187" s="75" t="s">
        <v>7838</v>
      </c>
    </row>
    <row r="5188" spans="1:2" ht="15">
      <c r="A5188" s="76" t="s">
        <v>5935</v>
      </c>
      <c r="B5188" s="75" t="s">
        <v>7838</v>
      </c>
    </row>
    <row r="5189" spans="1:2" ht="15">
      <c r="A5189" s="76" t="s">
        <v>5936</v>
      </c>
      <c r="B5189" s="75" t="s">
        <v>7838</v>
      </c>
    </row>
    <row r="5190" spans="1:2" ht="15">
      <c r="A5190" s="76" t="s">
        <v>5937</v>
      </c>
      <c r="B5190" s="75" t="s">
        <v>7838</v>
      </c>
    </row>
    <row r="5191" spans="1:2" ht="15">
      <c r="A5191" s="76" t="s">
        <v>5938</v>
      </c>
      <c r="B5191" s="75" t="s">
        <v>7838</v>
      </c>
    </row>
    <row r="5192" spans="1:2" ht="15">
      <c r="A5192" s="76" t="s">
        <v>5939</v>
      </c>
      <c r="B5192" s="75" t="s">
        <v>7838</v>
      </c>
    </row>
    <row r="5193" spans="1:2" ht="15">
      <c r="A5193" s="76" t="s">
        <v>5940</v>
      </c>
      <c r="B5193" s="75" t="s">
        <v>7838</v>
      </c>
    </row>
    <row r="5194" spans="1:2" ht="15">
      <c r="A5194" s="76" t="s">
        <v>5941</v>
      </c>
      <c r="B5194" s="75" t="s">
        <v>7838</v>
      </c>
    </row>
    <row r="5195" spans="1:2" ht="15">
      <c r="A5195" s="76" t="s">
        <v>5942</v>
      </c>
      <c r="B5195" s="75" t="s">
        <v>7838</v>
      </c>
    </row>
    <row r="5196" spans="1:2" ht="15">
      <c r="A5196" s="76" t="s">
        <v>5943</v>
      </c>
      <c r="B5196" s="75" t="s">
        <v>7838</v>
      </c>
    </row>
    <row r="5197" spans="1:2" ht="15">
      <c r="A5197" s="76" t="s">
        <v>5944</v>
      </c>
      <c r="B5197" s="75" t="s">
        <v>7838</v>
      </c>
    </row>
    <row r="5198" spans="1:2" ht="15">
      <c r="A5198" s="76" t="s">
        <v>5945</v>
      </c>
      <c r="B5198" s="75" t="s">
        <v>7838</v>
      </c>
    </row>
    <row r="5199" spans="1:2" ht="15">
      <c r="A5199" s="76" t="s">
        <v>5946</v>
      </c>
      <c r="B5199" s="75" t="s">
        <v>7838</v>
      </c>
    </row>
    <row r="5200" spans="1:2" ht="15">
      <c r="A5200" s="76" t="s">
        <v>5947</v>
      </c>
      <c r="B5200" s="75" t="s">
        <v>7838</v>
      </c>
    </row>
    <row r="5201" spans="1:2" ht="15">
      <c r="A5201" s="76" t="s">
        <v>5948</v>
      </c>
      <c r="B5201" s="75" t="s">
        <v>7838</v>
      </c>
    </row>
    <row r="5202" spans="1:2" ht="15">
      <c r="A5202" s="76" t="s">
        <v>5949</v>
      </c>
      <c r="B5202" s="75" t="s">
        <v>7838</v>
      </c>
    </row>
    <row r="5203" spans="1:2" ht="15">
      <c r="A5203" s="76" t="s">
        <v>5950</v>
      </c>
      <c r="B5203" s="75" t="s">
        <v>7838</v>
      </c>
    </row>
    <row r="5204" spans="1:2" ht="15">
      <c r="A5204" s="76" t="s">
        <v>5951</v>
      </c>
      <c r="B5204" s="75" t="s">
        <v>7838</v>
      </c>
    </row>
    <row r="5205" spans="1:2" ht="15">
      <c r="A5205" s="76" t="s">
        <v>5952</v>
      </c>
      <c r="B5205" s="75" t="s">
        <v>7838</v>
      </c>
    </row>
    <row r="5206" spans="1:2" ht="15">
      <c r="A5206" s="76" t="s">
        <v>5953</v>
      </c>
      <c r="B5206" s="75" t="s">
        <v>7838</v>
      </c>
    </row>
    <row r="5207" spans="1:2" ht="15">
      <c r="A5207" s="76" t="s">
        <v>5954</v>
      </c>
      <c r="B5207" s="75" t="s">
        <v>7838</v>
      </c>
    </row>
    <row r="5208" spans="1:2" ht="15">
      <c r="A5208" s="76" t="s">
        <v>5955</v>
      </c>
      <c r="B5208" s="75" t="s">
        <v>7838</v>
      </c>
    </row>
    <row r="5209" spans="1:2" ht="15">
      <c r="A5209" s="76" t="s">
        <v>5956</v>
      </c>
      <c r="B5209" s="75" t="s">
        <v>7838</v>
      </c>
    </row>
    <row r="5210" spans="1:2" ht="15">
      <c r="A5210" s="76" t="s">
        <v>5957</v>
      </c>
      <c r="B5210" s="75" t="s">
        <v>7838</v>
      </c>
    </row>
    <row r="5211" spans="1:2" ht="15">
      <c r="A5211" s="76" t="s">
        <v>5958</v>
      </c>
      <c r="B5211" s="75" t="s">
        <v>7838</v>
      </c>
    </row>
    <row r="5212" spans="1:2" ht="15">
      <c r="A5212" s="76" t="s">
        <v>5959</v>
      </c>
      <c r="B5212" s="75" t="s">
        <v>7838</v>
      </c>
    </row>
    <row r="5213" spans="1:2" ht="15">
      <c r="A5213" s="76" t="s">
        <v>1503</v>
      </c>
      <c r="B5213" s="75" t="s">
        <v>7838</v>
      </c>
    </row>
    <row r="5214" spans="1:2" ht="15">
      <c r="A5214" s="76" t="s">
        <v>5960</v>
      </c>
      <c r="B5214" s="75" t="s">
        <v>7838</v>
      </c>
    </row>
    <row r="5215" spans="1:2" ht="15">
      <c r="A5215" s="76" t="s">
        <v>5961</v>
      </c>
      <c r="B5215" s="75" t="s">
        <v>7838</v>
      </c>
    </row>
    <row r="5216" spans="1:2" ht="15">
      <c r="A5216" s="76" t="s">
        <v>5962</v>
      </c>
      <c r="B5216" s="75" t="s">
        <v>7838</v>
      </c>
    </row>
    <row r="5217" spans="1:2" ht="15">
      <c r="A5217" s="76" t="s">
        <v>700</v>
      </c>
      <c r="B5217" s="75" t="s">
        <v>7838</v>
      </c>
    </row>
    <row r="5218" spans="1:2" ht="15">
      <c r="A5218" s="76" t="s">
        <v>5963</v>
      </c>
      <c r="B5218" s="75" t="s">
        <v>7838</v>
      </c>
    </row>
    <row r="5219" spans="1:2" ht="15">
      <c r="A5219" s="76" t="s">
        <v>5964</v>
      </c>
      <c r="B5219" s="75" t="s">
        <v>7838</v>
      </c>
    </row>
    <row r="5220" spans="1:2" ht="15">
      <c r="A5220" s="76" t="s">
        <v>5965</v>
      </c>
      <c r="B5220" s="75" t="s">
        <v>7838</v>
      </c>
    </row>
    <row r="5221" spans="1:2" ht="15">
      <c r="A5221" s="76" t="s">
        <v>5966</v>
      </c>
      <c r="B5221" s="75" t="s">
        <v>7838</v>
      </c>
    </row>
    <row r="5222" spans="1:2" ht="15">
      <c r="A5222" s="76" t="s">
        <v>5967</v>
      </c>
      <c r="B5222" s="75" t="s">
        <v>7838</v>
      </c>
    </row>
    <row r="5223" spans="1:2" ht="15">
      <c r="A5223" s="76" t="s">
        <v>5968</v>
      </c>
      <c r="B5223" s="75" t="s">
        <v>7838</v>
      </c>
    </row>
    <row r="5224" spans="1:2" ht="15">
      <c r="A5224" s="76" t="s">
        <v>648</v>
      </c>
      <c r="B5224" s="75" t="s">
        <v>7838</v>
      </c>
    </row>
    <row r="5225" spans="1:2" ht="15">
      <c r="A5225" s="76" t="s">
        <v>5969</v>
      </c>
      <c r="B5225" s="75" t="s">
        <v>7838</v>
      </c>
    </row>
    <row r="5226" spans="1:2" ht="15">
      <c r="A5226" s="76" t="s">
        <v>5970</v>
      </c>
      <c r="B5226" s="75" t="s">
        <v>7838</v>
      </c>
    </row>
    <row r="5227" spans="1:2" ht="15">
      <c r="A5227" s="76" t="s">
        <v>5971</v>
      </c>
      <c r="B5227" s="75" t="s">
        <v>7838</v>
      </c>
    </row>
    <row r="5228" spans="1:2" ht="15">
      <c r="A5228" s="76" t="s">
        <v>5972</v>
      </c>
      <c r="B5228" s="75" t="s">
        <v>7838</v>
      </c>
    </row>
    <row r="5229" spans="1:2" ht="15">
      <c r="A5229" s="76" t="s">
        <v>5973</v>
      </c>
      <c r="B5229" s="75" t="s">
        <v>7838</v>
      </c>
    </row>
    <row r="5230" spans="1:2" ht="15">
      <c r="A5230" s="76" t="s">
        <v>5974</v>
      </c>
      <c r="B5230" s="75" t="s">
        <v>7838</v>
      </c>
    </row>
    <row r="5231" spans="1:2" ht="15">
      <c r="A5231" s="76" t="s">
        <v>5975</v>
      </c>
      <c r="B5231" s="75" t="s">
        <v>7838</v>
      </c>
    </row>
    <row r="5232" spans="1:2" ht="15">
      <c r="A5232" s="76" t="s">
        <v>5976</v>
      </c>
      <c r="B5232" s="75" t="s">
        <v>7838</v>
      </c>
    </row>
    <row r="5233" spans="1:2" ht="15">
      <c r="A5233" s="76" t="s">
        <v>5977</v>
      </c>
      <c r="B5233" s="75" t="s">
        <v>7838</v>
      </c>
    </row>
    <row r="5234" spans="1:2" ht="15">
      <c r="A5234" s="76" t="s">
        <v>5978</v>
      </c>
      <c r="B5234" s="75" t="s">
        <v>7838</v>
      </c>
    </row>
    <row r="5235" spans="1:2" ht="15">
      <c r="A5235" s="76" t="s">
        <v>5979</v>
      </c>
      <c r="B5235" s="75" t="s">
        <v>7838</v>
      </c>
    </row>
    <row r="5236" spans="1:2" ht="15">
      <c r="A5236" s="76" t="s">
        <v>5980</v>
      </c>
      <c r="B5236" s="75" t="s">
        <v>7838</v>
      </c>
    </row>
    <row r="5237" spans="1:2" ht="15">
      <c r="A5237" s="76" t="s">
        <v>5981</v>
      </c>
      <c r="B5237" s="75" t="s">
        <v>7838</v>
      </c>
    </row>
    <row r="5238" spans="1:2" ht="15">
      <c r="A5238" s="76" t="s">
        <v>5982</v>
      </c>
      <c r="B5238" s="75" t="s">
        <v>7838</v>
      </c>
    </row>
    <row r="5239" spans="1:2" ht="15">
      <c r="A5239" s="76" t="s">
        <v>5983</v>
      </c>
      <c r="B5239" s="75" t="s">
        <v>7838</v>
      </c>
    </row>
    <row r="5240" spans="1:2" ht="15">
      <c r="A5240" s="76" t="s">
        <v>5984</v>
      </c>
      <c r="B5240" s="75" t="s">
        <v>7838</v>
      </c>
    </row>
    <row r="5241" spans="1:2" ht="15">
      <c r="A5241" s="76" t="s">
        <v>1465</v>
      </c>
      <c r="B5241" s="75" t="s">
        <v>7838</v>
      </c>
    </row>
    <row r="5242" spans="1:2" ht="15">
      <c r="A5242" s="76" t="s">
        <v>5985</v>
      </c>
      <c r="B5242" s="75" t="s">
        <v>7838</v>
      </c>
    </row>
    <row r="5243" spans="1:2" ht="15">
      <c r="A5243" s="76" t="s">
        <v>5986</v>
      </c>
      <c r="B5243" s="75" t="s">
        <v>7838</v>
      </c>
    </row>
    <row r="5244" spans="1:2" ht="15">
      <c r="A5244" s="76" t="s">
        <v>5987</v>
      </c>
      <c r="B5244" s="75" t="s">
        <v>7838</v>
      </c>
    </row>
    <row r="5245" spans="1:2" ht="15">
      <c r="A5245" s="76" t="s">
        <v>1483</v>
      </c>
      <c r="B5245" s="75" t="s">
        <v>7838</v>
      </c>
    </row>
    <row r="5246" spans="1:2" ht="15">
      <c r="A5246" s="76" t="s">
        <v>1241</v>
      </c>
      <c r="B5246" s="75" t="s">
        <v>7838</v>
      </c>
    </row>
    <row r="5247" spans="1:2" ht="15">
      <c r="A5247" s="76" t="s">
        <v>785</v>
      </c>
      <c r="B5247" s="75" t="s">
        <v>7838</v>
      </c>
    </row>
    <row r="5248" spans="1:2" ht="15">
      <c r="A5248" s="76" t="s">
        <v>1033</v>
      </c>
      <c r="B5248" s="75" t="s">
        <v>7838</v>
      </c>
    </row>
    <row r="5249" spans="1:2" ht="15">
      <c r="A5249" s="76" t="s">
        <v>5988</v>
      </c>
      <c r="B5249" s="75" t="s">
        <v>7838</v>
      </c>
    </row>
    <row r="5250" spans="1:2" ht="15">
      <c r="A5250" s="76" t="s">
        <v>5989</v>
      </c>
      <c r="B5250" s="75" t="s">
        <v>7838</v>
      </c>
    </row>
    <row r="5251" spans="1:2" ht="15">
      <c r="A5251" s="76" t="s">
        <v>821</v>
      </c>
      <c r="B5251" s="75" t="s">
        <v>7838</v>
      </c>
    </row>
    <row r="5252" spans="1:2" ht="15">
      <c r="A5252" s="76" t="s">
        <v>5990</v>
      </c>
      <c r="B5252" s="75" t="s">
        <v>7838</v>
      </c>
    </row>
    <row r="5253" spans="1:2" ht="15">
      <c r="A5253" s="76" t="s">
        <v>5991</v>
      </c>
      <c r="B5253" s="75" t="s">
        <v>7838</v>
      </c>
    </row>
    <row r="5254" spans="1:2" ht="15">
      <c r="A5254" s="76" t="s">
        <v>444</v>
      </c>
      <c r="B5254" s="75" t="s">
        <v>7838</v>
      </c>
    </row>
    <row r="5255" spans="1:2" ht="15">
      <c r="A5255" s="76" t="s">
        <v>556</v>
      </c>
      <c r="B5255" s="75" t="s">
        <v>7838</v>
      </c>
    </row>
    <row r="5256" spans="1:2" ht="15">
      <c r="A5256" s="76" t="s">
        <v>5992</v>
      </c>
      <c r="B5256" s="75" t="s">
        <v>7838</v>
      </c>
    </row>
    <row r="5257" spans="1:2" ht="15">
      <c r="A5257" s="76" t="s">
        <v>5993</v>
      </c>
      <c r="B5257" s="75" t="s">
        <v>7838</v>
      </c>
    </row>
    <row r="5258" spans="1:2" ht="15">
      <c r="A5258" s="76" t="s">
        <v>5994</v>
      </c>
      <c r="B5258" s="75" t="s">
        <v>7838</v>
      </c>
    </row>
    <row r="5259" spans="1:2" ht="15">
      <c r="A5259" s="76" t="s">
        <v>5995</v>
      </c>
      <c r="B5259" s="75" t="s">
        <v>7838</v>
      </c>
    </row>
    <row r="5260" spans="1:2" ht="15">
      <c r="A5260" s="76" t="s">
        <v>5996</v>
      </c>
      <c r="B5260" s="75" t="s">
        <v>7838</v>
      </c>
    </row>
    <row r="5261" spans="1:2" ht="15">
      <c r="A5261" s="76" t="s">
        <v>5997</v>
      </c>
      <c r="B5261" s="75" t="s">
        <v>7838</v>
      </c>
    </row>
    <row r="5262" spans="1:2" ht="15">
      <c r="A5262" s="76" t="s">
        <v>5998</v>
      </c>
      <c r="B5262" s="75" t="s">
        <v>7838</v>
      </c>
    </row>
    <row r="5263" spans="1:2" ht="15">
      <c r="A5263" s="76" t="s">
        <v>5999</v>
      </c>
      <c r="B5263" s="75" t="s">
        <v>7838</v>
      </c>
    </row>
    <row r="5264" spans="1:2" ht="15">
      <c r="A5264" s="76" t="s">
        <v>6000</v>
      </c>
      <c r="B5264" s="75" t="s">
        <v>7838</v>
      </c>
    </row>
    <row r="5265" spans="1:2" ht="15">
      <c r="A5265" s="76" t="s">
        <v>6001</v>
      </c>
      <c r="B5265" s="75" t="s">
        <v>7838</v>
      </c>
    </row>
    <row r="5266" spans="1:2" ht="15">
      <c r="A5266" s="76" t="s">
        <v>6002</v>
      </c>
      <c r="B5266" s="75" t="s">
        <v>7838</v>
      </c>
    </row>
    <row r="5267" spans="1:2" ht="15">
      <c r="A5267" s="76" t="s">
        <v>6003</v>
      </c>
      <c r="B5267" s="75" t="s">
        <v>7838</v>
      </c>
    </row>
    <row r="5268" spans="1:2" ht="15">
      <c r="A5268" s="76" t="s">
        <v>6004</v>
      </c>
      <c r="B5268" s="75" t="s">
        <v>7838</v>
      </c>
    </row>
    <row r="5269" spans="1:2" ht="15">
      <c r="A5269" s="76" t="s">
        <v>6005</v>
      </c>
      <c r="B5269" s="75" t="s">
        <v>7838</v>
      </c>
    </row>
    <row r="5270" spans="1:2" ht="15">
      <c r="A5270" s="76" t="s">
        <v>6006</v>
      </c>
      <c r="B5270" s="75" t="s">
        <v>7838</v>
      </c>
    </row>
    <row r="5271" spans="1:2" ht="15">
      <c r="A5271" s="76" t="s">
        <v>6007</v>
      </c>
      <c r="B5271" s="75" t="s">
        <v>7838</v>
      </c>
    </row>
    <row r="5272" spans="1:2" ht="15">
      <c r="A5272" s="76" t="s">
        <v>6008</v>
      </c>
      <c r="B5272" s="75" t="s">
        <v>7838</v>
      </c>
    </row>
    <row r="5273" spans="1:2" ht="15">
      <c r="A5273" s="76" t="s">
        <v>6009</v>
      </c>
      <c r="B5273" s="75" t="s">
        <v>7838</v>
      </c>
    </row>
    <row r="5274" spans="1:2" ht="15">
      <c r="A5274" s="76" t="s">
        <v>6010</v>
      </c>
      <c r="B5274" s="75" t="s">
        <v>7838</v>
      </c>
    </row>
    <row r="5275" spans="1:2" ht="15">
      <c r="A5275" s="76" t="s">
        <v>6011</v>
      </c>
      <c r="B5275" s="75" t="s">
        <v>7838</v>
      </c>
    </row>
    <row r="5276" spans="1:2" ht="15">
      <c r="A5276" s="76" t="s">
        <v>6012</v>
      </c>
      <c r="B5276" s="75" t="s">
        <v>7838</v>
      </c>
    </row>
    <row r="5277" spans="1:2" ht="15">
      <c r="A5277" s="76" t="s">
        <v>6013</v>
      </c>
      <c r="B5277" s="75" t="s">
        <v>7838</v>
      </c>
    </row>
    <row r="5278" spans="1:2" ht="15">
      <c r="A5278" s="76" t="s">
        <v>6014</v>
      </c>
      <c r="B5278" s="75" t="s">
        <v>7838</v>
      </c>
    </row>
    <row r="5279" spans="1:2" ht="15">
      <c r="A5279" s="76" t="s">
        <v>6015</v>
      </c>
      <c r="B5279" s="75" t="s">
        <v>7838</v>
      </c>
    </row>
    <row r="5280" spans="1:2" ht="15">
      <c r="A5280" s="76" t="s">
        <v>6016</v>
      </c>
      <c r="B5280" s="75" t="s">
        <v>7838</v>
      </c>
    </row>
    <row r="5281" spans="1:2" ht="15">
      <c r="A5281" s="76" t="s">
        <v>6017</v>
      </c>
      <c r="B5281" s="75" t="s">
        <v>7838</v>
      </c>
    </row>
    <row r="5282" spans="1:2" ht="15">
      <c r="A5282" s="76" t="s">
        <v>680</v>
      </c>
      <c r="B5282" s="75" t="s">
        <v>7838</v>
      </c>
    </row>
    <row r="5283" spans="1:2" ht="15">
      <c r="A5283" s="76" t="s">
        <v>1130</v>
      </c>
      <c r="B5283" s="75" t="s">
        <v>7838</v>
      </c>
    </row>
    <row r="5284" spans="1:2" ht="15">
      <c r="A5284" s="76" t="s">
        <v>6018</v>
      </c>
      <c r="B5284" s="75" t="s">
        <v>7838</v>
      </c>
    </row>
    <row r="5285" spans="1:2" ht="15">
      <c r="A5285" s="76" t="s">
        <v>6019</v>
      </c>
      <c r="B5285" s="75" t="s">
        <v>7838</v>
      </c>
    </row>
    <row r="5286" spans="1:2" ht="15">
      <c r="A5286" s="76" t="s">
        <v>588</v>
      </c>
      <c r="B5286" s="75" t="s">
        <v>7838</v>
      </c>
    </row>
    <row r="5287" spans="1:2" ht="15">
      <c r="A5287" s="76" t="s">
        <v>675</v>
      </c>
      <c r="B5287" s="75" t="s">
        <v>7838</v>
      </c>
    </row>
    <row r="5288" spans="1:2" ht="15">
      <c r="A5288" s="76" t="s">
        <v>1259</v>
      </c>
      <c r="B5288" s="75" t="s">
        <v>7838</v>
      </c>
    </row>
    <row r="5289" spans="1:2" ht="15">
      <c r="A5289" s="76" t="s">
        <v>481</v>
      </c>
      <c r="B5289" s="75" t="s">
        <v>7838</v>
      </c>
    </row>
    <row r="5290" spans="1:2" ht="15">
      <c r="A5290" s="76" t="s">
        <v>905</v>
      </c>
      <c r="B5290" s="75" t="s">
        <v>7838</v>
      </c>
    </row>
    <row r="5291" spans="1:2" ht="15">
      <c r="A5291" s="76" t="s">
        <v>922</v>
      </c>
      <c r="B5291" s="75" t="s">
        <v>7838</v>
      </c>
    </row>
    <row r="5292" spans="1:2" ht="15">
      <c r="A5292" s="76" t="s">
        <v>6020</v>
      </c>
      <c r="B5292" s="75" t="s">
        <v>7838</v>
      </c>
    </row>
    <row r="5293" spans="1:2" ht="15">
      <c r="A5293" s="76" t="s">
        <v>6021</v>
      </c>
      <c r="B5293" s="75" t="s">
        <v>7838</v>
      </c>
    </row>
    <row r="5294" spans="1:2" ht="15">
      <c r="A5294" s="76" t="s">
        <v>6022</v>
      </c>
      <c r="B5294" s="75" t="s">
        <v>7838</v>
      </c>
    </row>
    <row r="5295" spans="1:2" ht="15">
      <c r="A5295" s="76" t="s">
        <v>6023</v>
      </c>
      <c r="B5295" s="75" t="s">
        <v>7838</v>
      </c>
    </row>
    <row r="5296" spans="1:2" ht="15">
      <c r="A5296" s="76" t="s">
        <v>6024</v>
      </c>
      <c r="B5296" s="75" t="s">
        <v>7838</v>
      </c>
    </row>
    <row r="5297" spans="1:2" ht="15">
      <c r="A5297" s="76" t="s">
        <v>6025</v>
      </c>
      <c r="B5297" s="75" t="s">
        <v>7838</v>
      </c>
    </row>
    <row r="5298" spans="1:2" ht="15">
      <c r="A5298" s="76" t="s">
        <v>6026</v>
      </c>
      <c r="B5298" s="75" t="s">
        <v>7838</v>
      </c>
    </row>
    <row r="5299" spans="1:2" ht="15">
      <c r="A5299" s="76" t="s">
        <v>6027</v>
      </c>
      <c r="B5299" s="75" t="s">
        <v>7838</v>
      </c>
    </row>
    <row r="5300" spans="1:2" ht="15">
      <c r="A5300" s="76" t="s">
        <v>6028</v>
      </c>
      <c r="B5300" s="75" t="s">
        <v>7838</v>
      </c>
    </row>
    <row r="5301" spans="1:2" ht="15">
      <c r="A5301" s="76" t="s">
        <v>6029</v>
      </c>
      <c r="B5301" s="75" t="s">
        <v>7838</v>
      </c>
    </row>
    <row r="5302" spans="1:2" ht="15">
      <c r="A5302" s="76" t="s">
        <v>6030</v>
      </c>
      <c r="B5302" s="75" t="s">
        <v>7838</v>
      </c>
    </row>
    <row r="5303" spans="1:2" ht="15">
      <c r="A5303" s="76" t="s">
        <v>6031</v>
      </c>
      <c r="B5303" s="75" t="s">
        <v>7838</v>
      </c>
    </row>
    <row r="5304" spans="1:2" ht="15">
      <c r="A5304" s="76" t="s">
        <v>6032</v>
      </c>
      <c r="B5304" s="75" t="s">
        <v>7838</v>
      </c>
    </row>
    <row r="5305" spans="1:2" ht="15">
      <c r="A5305" s="76" t="s">
        <v>6033</v>
      </c>
      <c r="B5305" s="75" t="s">
        <v>7838</v>
      </c>
    </row>
    <row r="5306" spans="1:2" ht="15">
      <c r="A5306" s="76" t="s">
        <v>6034</v>
      </c>
      <c r="B5306" s="75" t="s">
        <v>7838</v>
      </c>
    </row>
    <row r="5307" spans="1:2" ht="15">
      <c r="A5307" s="76" t="s">
        <v>6035</v>
      </c>
      <c r="B5307" s="75" t="s">
        <v>7838</v>
      </c>
    </row>
    <row r="5308" spans="1:2" ht="15">
      <c r="A5308" s="76" t="s">
        <v>6036</v>
      </c>
      <c r="B5308" s="75" t="s">
        <v>7838</v>
      </c>
    </row>
    <row r="5309" spans="1:2" ht="15">
      <c r="A5309" s="76" t="s">
        <v>6037</v>
      </c>
      <c r="B5309" s="75" t="s">
        <v>7838</v>
      </c>
    </row>
    <row r="5310" spans="1:2" ht="15">
      <c r="A5310" s="76" t="s">
        <v>795</v>
      </c>
      <c r="B5310" s="75" t="s">
        <v>7838</v>
      </c>
    </row>
    <row r="5311" spans="1:2" ht="15">
      <c r="A5311" s="76" t="s">
        <v>6038</v>
      </c>
      <c r="B5311" s="75" t="s">
        <v>7838</v>
      </c>
    </row>
    <row r="5312" spans="1:2" ht="15">
      <c r="A5312" s="76" t="s">
        <v>983</v>
      </c>
      <c r="B5312" s="75" t="s">
        <v>7838</v>
      </c>
    </row>
    <row r="5313" spans="1:2" ht="15">
      <c r="A5313" s="76" t="s">
        <v>6039</v>
      </c>
      <c r="B5313" s="75" t="s">
        <v>7838</v>
      </c>
    </row>
    <row r="5314" spans="1:2" ht="15">
      <c r="A5314" s="76" t="s">
        <v>6040</v>
      </c>
      <c r="B5314" s="75" t="s">
        <v>7838</v>
      </c>
    </row>
    <row r="5315" spans="1:2" ht="15">
      <c r="A5315" s="76" t="s">
        <v>6041</v>
      </c>
      <c r="B5315" s="75" t="s">
        <v>7838</v>
      </c>
    </row>
    <row r="5316" spans="1:2" ht="15">
      <c r="A5316" s="76" t="s">
        <v>6042</v>
      </c>
      <c r="B5316" s="75" t="s">
        <v>7838</v>
      </c>
    </row>
    <row r="5317" spans="1:2" ht="15">
      <c r="A5317" s="76" t="s">
        <v>6043</v>
      </c>
      <c r="B5317" s="75" t="s">
        <v>7838</v>
      </c>
    </row>
    <row r="5318" spans="1:2" ht="15">
      <c r="A5318" s="76" t="s">
        <v>6044</v>
      </c>
      <c r="B5318" s="75" t="s">
        <v>7838</v>
      </c>
    </row>
    <row r="5319" spans="1:2" ht="15">
      <c r="A5319" s="76" t="s">
        <v>824</v>
      </c>
      <c r="B5319" s="75" t="s">
        <v>7838</v>
      </c>
    </row>
    <row r="5320" spans="1:2" ht="15">
      <c r="A5320" s="76" t="s">
        <v>6045</v>
      </c>
      <c r="B5320" s="75" t="s">
        <v>7838</v>
      </c>
    </row>
    <row r="5321" spans="1:2" ht="15">
      <c r="A5321" s="76" t="s">
        <v>6046</v>
      </c>
      <c r="B5321" s="75" t="s">
        <v>7838</v>
      </c>
    </row>
    <row r="5322" spans="1:2" ht="15">
      <c r="A5322" s="76" t="s">
        <v>6047</v>
      </c>
      <c r="B5322" s="75" t="s">
        <v>7838</v>
      </c>
    </row>
    <row r="5323" spans="1:2" ht="15">
      <c r="A5323" s="76" t="s">
        <v>6048</v>
      </c>
      <c r="B5323" s="75" t="s">
        <v>7838</v>
      </c>
    </row>
    <row r="5324" spans="1:2" ht="15">
      <c r="A5324" s="76" t="s">
        <v>6049</v>
      </c>
      <c r="B5324" s="75" t="s">
        <v>7838</v>
      </c>
    </row>
    <row r="5325" spans="1:2" ht="15">
      <c r="A5325" s="76" t="s">
        <v>6050</v>
      </c>
      <c r="B5325" s="75" t="s">
        <v>7838</v>
      </c>
    </row>
    <row r="5326" spans="1:2" ht="15">
      <c r="A5326" s="76" t="s">
        <v>6051</v>
      </c>
      <c r="B5326" s="75" t="s">
        <v>7838</v>
      </c>
    </row>
    <row r="5327" spans="1:2" ht="15">
      <c r="A5327" s="76" t="s">
        <v>6052</v>
      </c>
      <c r="B5327" s="75" t="s">
        <v>7838</v>
      </c>
    </row>
    <row r="5328" spans="1:2" ht="15">
      <c r="A5328" s="76" t="s">
        <v>6053</v>
      </c>
      <c r="B5328" s="75" t="s">
        <v>7838</v>
      </c>
    </row>
    <row r="5329" spans="1:2" ht="15">
      <c r="A5329" s="76" t="s">
        <v>6054</v>
      </c>
      <c r="B5329" s="75" t="s">
        <v>7838</v>
      </c>
    </row>
    <row r="5330" spans="1:2" ht="15">
      <c r="A5330" s="76" t="s">
        <v>6055</v>
      </c>
      <c r="B5330" s="75" t="s">
        <v>7838</v>
      </c>
    </row>
    <row r="5331" spans="1:2" ht="15">
      <c r="A5331" s="76" t="s">
        <v>735</v>
      </c>
      <c r="B5331" s="75" t="s">
        <v>7838</v>
      </c>
    </row>
    <row r="5332" spans="1:2" ht="15">
      <c r="A5332" s="76" t="s">
        <v>6056</v>
      </c>
      <c r="B5332" s="75" t="s">
        <v>7838</v>
      </c>
    </row>
    <row r="5333" spans="1:2" ht="15">
      <c r="A5333" s="76" t="s">
        <v>6057</v>
      </c>
      <c r="B5333" s="75" t="s">
        <v>7838</v>
      </c>
    </row>
    <row r="5334" spans="1:2" ht="15">
      <c r="A5334" s="76" t="s">
        <v>6058</v>
      </c>
      <c r="B5334" s="75" t="s">
        <v>7838</v>
      </c>
    </row>
    <row r="5335" spans="1:2" ht="15">
      <c r="A5335" s="76" t="s">
        <v>6059</v>
      </c>
      <c r="B5335" s="75" t="s">
        <v>7838</v>
      </c>
    </row>
    <row r="5336" spans="1:2" ht="15">
      <c r="A5336" s="76" t="s">
        <v>6060</v>
      </c>
      <c r="B5336" s="75" t="s">
        <v>7838</v>
      </c>
    </row>
    <row r="5337" spans="1:2" ht="15">
      <c r="A5337" s="76" t="s">
        <v>6061</v>
      </c>
      <c r="B5337" s="75" t="s">
        <v>7838</v>
      </c>
    </row>
    <row r="5338" spans="1:2" ht="15">
      <c r="A5338" s="76" t="s">
        <v>6062</v>
      </c>
      <c r="B5338" s="75" t="s">
        <v>7838</v>
      </c>
    </row>
    <row r="5339" spans="1:2" ht="15">
      <c r="A5339" s="76" t="s">
        <v>6063</v>
      </c>
      <c r="B5339" s="75" t="s">
        <v>7838</v>
      </c>
    </row>
    <row r="5340" spans="1:2" ht="15">
      <c r="A5340" s="76" t="s">
        <v>6064</v>
      </c>
      <c r="B5340" s="75" t="s">
        <v>7838</v>
      </c>
    </row>
    <row r="5341" spans="1:2" ht="15">
      <c r="A5341" s="76" t="s">
        <v>6065</v>
      </c>
      <c r="B5341" s="75" t="s">
        <v>7838</v>
      </c>
    </row>
    <row r="5342" spans="1:2" ht="15">
      <c r="A5342" s="76" t="s">
        <v>6066</v>
      </c>
      <c r="B5342" s="75" t="s">
        <v>7838</v>
      </c>
    </row>
    <row r="5343" spans="1:2" ht="15">
      <c r="A5343" s="76" t="s">
        <v>6067</v>
      </c>
      <c r="B5343" s="75" t="s">
        <v>7838</v>
      </c>
    </row>
    <row r="5344" spans="1:2" ht="15">
      <c r="A5344" s="76" t="s">
        <v>6068</v>
      </c>
      <c r="B5344" s="75" t="s">
        <v>7838</v>
      </c>
    </row>
    <row r="5345" spans="1:2" ht="15">
      <c r="A5345" s="76" t="s">
        <v>6069</v>
      </c>
      <c r="B5345" s="75" t="s">
        <v>7838</v>
      </c>
    </row>
    <row r="5346" spans="1:2" ht="15">
      <c r="A5346" s="76" t="s">
        <v>6070</v>
      </c>
      <c r="B5346" s="75" t="s">
        <v>7838</v>
      </c>
    </row>
    <row r="5347" spans="1:2" ht="15">
      <c r="A5347" s="76" t="s">
        <v>1403</v>
      </c>
      <c r="B5347" s="75" t="s">
        <v>7838</v>
      </c>
    </row>
    <row r="5348" spans="1:2" ht="15">
      <c r="A5348" s="76" t="s">
        <v>6071</v>
      </c>
      <c r="B5348" s="75" t="s">
        <v>7838</v>
      </c>
    </row>
    <row r="5349" spans="1:2" ht="15">
      <c r="A5349" s="76" t="s">
        <v>6072</v>
      </c>
      <c r="B5349" s="75" t="s">
        <v>7838</v>
      </c>
    </row>
    <row r="5350" spans="1:2" ht="15">
      <c r="A5350" s="76" t="s">
        <v>1135</v>
      </c>
      <c r="B5350" s="75" t="s">
        <v>7838</v>
      </c>
    </row>
    <row r="5351" spans="1:2" ht="15">
      <c r="A5351" s="76" t="s">
        <v>6073</v>
      </c>
      <c r="B5351" s="75" t="s">
        <v>7838</v>
      </c>
    </row>
    <row r="5352" spans="1:2" ht="15">
      <c r="A5352" s="76" t="s">
        <v>6074</v>
      </c>
      <c r="B5352" s="75" t="s">
        <v>7838</v>
      </c>
    </row>
    <row r="5353" spans="1:2" ht="15">
      <c r="A5353" s="76" t="s">
        <v>6075</v>
      </c>
      <c r="B5353" s="75" t="s">
        <v>7838</v>
      </c>
    </row>
    <row r="5354" spans="1:2" ht="15">
      <c r="A5354" s="76" t="s">
        <v>6076</v>
      </c>
      <c r="B5354" s="75" t="s">
        <v>7838</v>
      </c>
    </row>
    <row r="5355" spans="1:2" ht="15">
      <c r="A5355" s="76" t="s">
        <v>6077</v>
      </c>
      <c r="B5355" s="75" t="s">
        <v>7838</v>
      </c>
    </row>
    <row r="5356" spans="1:2" ht="15">
      <c r="A5356" s="76" t="s">
        <v>6078</v>
      </c>
      <c r="B5356" s="75" t="s">
        <v>7838</v>
      </c>
    </row>
    <row r="5357" spans="1:2" ht="15">
      <c r="A5357" s="76" t="s">
        <v>6079</v>
      </c>
      <c r="B5357" s="75" t="s">
        <v>7838</v>
      </c>
    </row>
    <row r="5358" spans="1:2" ht="15">
      <c r="A5358" s="76" t="s">
        <v>6080</v>
      </c>
      <c r="B5358" s="75" t="s">
        <v>7838</v>
      </c>
    </row>
    <row r="5359" spans="1:2" ht="15">
      <c r="A5359" s="76" t="s">
        <v>6081</v>
      </c>
      <c r="B5359" s="75" t="s">
        <v>7838</v>
      </c>
    </row>
    <row r="5360" spans="1:2" ht="15">
      <c r="A5360" s="76" t="s">
        <v>6082</v>
      </c>
      <c r="B5360" s="75" t="s">
        <v>7838</v>
      </c>
    </row>
    <row r="5361" spans="1:2" ht="15">
      <c r="A5361" s="76" t="s">
        <v>6083</v>
      </c>
      <c r="B5361" s="75" t="s">
        <v>7838</v>
      </c>
    </row>
    <row r="5362" spans="1:2" ht="15">
      <c r="A5362" s="76" t="s">
        <v>6084</v>
      </c>
      <c r="B5362" s="75" t="s">
        <v>7838</v>
      </c>
    </row>
    <row r="5363" spans="1:2" ht="15">
      <c r="A5363" s="76" t="s">
        <v>6085</v>
      </c>
      <c r="B5363" s="75" t="s">
        <v>7838</v>
      </c>
    </row>
    <row r="5364" spans="1:2" ht="15">
      <c r="A5364" s="76" t="s">
        <v>6086</v>
      </c>
      <c r="B5364" s="75" t="s">
        <v>7838</v>
      </c>
    </row>
    <row r="5365" spans="1:2" ht="15">
      <c r="A5365" s="76" t="s">
        <v>6087</v>
      </c>
      <c r="B5365" s="75" t="s">
        <v>7838</v>
      </c>
    </row>
    <row r="5366" spans="1:2" ht="15">
      <c r="A5366" s="76" t="s">
        <v>6088</v>
      </c>
      <c r="B5366" s="75" t="s">
        <v>7838</v>
      </c>
    </row>
    <row r="5367" spans="1:2" ht="15">
      <c r="A5367" s="76" t="s">
        <v>6089</v>
      </c>
      <c r="B5367" s="75" t="s">
        <v>7838</v>
      </c>
    </row>
    <row r="5368" spans="1:2" ht="15">
      <c r="A5368" s="76" t="s">
        <v>6090</v>
      </c>
      <c r="B5368" s="75" t="s">
        <v>7838</v>
      </c>
    </row>
    <row r="5369" spans="1:2" ht="15">
      <c r="A5369" s="76" t="s">
        <v>6091</v>
      </c>
      <c r="B5369" s="75" t="s">
        <v>7838</v>
      </c>
    </row>
    <row r="5370" spans="1:2" ht="15">
      <c r="A5370" s="76" t="s">
        <v>6092</v>
      </c>
      <c r="B5370" s="75" t="s">
        <v>7838</v>
      </c>
    </row>
    <row r="5371" spans="1:2" ht="15">
      <c r="A5371" s="76" t="s">
        <v>6093</v>
      </c>
      <c r="B5371" s="75" t="s">
        <v>7838</v>
      </c>
    </row>
    <row r="5372" spans="1:2" ht="15">
      <c r="A5372" s="76" t="s">
        <v>6094</v>
      </c>
      <c r="B5372" s="75" t="s">
        <v>7838</v>
      </c>
    </row>
    <row r="5373" spans="1:2" ht="15">
      <c r="A5373" s="76" t="s">
        <v>6095</v>
      </c>
      <c r="B5373" s="75" t="s">
        <v>7838</v>
      </c>
    </row>
    <row r="5374" spans="1:2" ht="15">
      <c r="A5374" s="76" t="s">
        <v>6096</v>
      </c>
      <c r="B5374" s="75" t="s">
        <v>7838</v>
      </c>
    </row>
    <row r="5375" spans="1:2" ht="15">
      <c r="A5375" s="76" t="s">
        <v>6097</v>
      </c>
      <c r="B5375" s="75" t="s">
        <v>7838</v>
      </c>
    </row>
    <row r="5376" spans="1:2" ht="15">
      <c r="A5376" s="76" t="s">
        <v>6098</v>
      </c>
      <c r="B5376" s="75" t="s">
        <v>7838</v>
      </c>
    </row>
    <row r="5377" spans="1:2" ht="15">
      <c r="A5377" s="76" t="s">
        <v>6099</v>
      </c>
      <c r="B5377" s="75" t="s">
        <v>7838</v>
      </c>
    </row>
    <row r="5378" spans="1:2" ht="15">
      <c r="A5378" s="76" t="s">
        <v>6100</v>
      </c>
      <c r="B5378" s="75" t="s">
        <v>7838</v>
      </c>
    </row>
    <row r="5379" spans="1:2" ht="15">
      <c r="A5379" s="76" t="s">
        <v>6101</v>
      </c>
      <c r="B5379" s="75" t="s">
        <v>7838</v>
      </c>
    </row>
    <row r="5380" spans="1:2" ht="15">
      <c r="A5380" s="76" t="s">
        <v>6102</v>
      </c>
      <c r="B5380" s="75" t="s">
        <v>7838</v>
      </c>
    </row>
    <row r="5381" spans="1:2" ht="15">
      <c r="A5381" s="76" t="s">
        <v>6103</v>
      </c>
      <c r="B5381" s="75" t="s">
        <v>7838</v>
      </c>
    </row>
    <row r="5382" spans="1:2" ht="15">
      <c r="A5382" s="76" t="s">
        <v>1093</v>
      </c>
      <c r="B5382" s="75" t="s">
        <v>7838</v>
      </c>
    </row>
    <row r="5383" spans="1:2" ht="15">
      <c r="A5383" s="76" t="s">
        <v>6104</v>
      </c>
      <c r="B5383" s="75" t="s">
        <v>7838</v>
      </c>
    </row>
    <row r="5384" spans="1:2" ht="15">
      <c r="A5384" s="76" t="s">
        <v>6105</v>
      </c>
      <c r="B5384" s="75" t="s">
        <v>7838</v>
      </c>
    </row>
    <row r="5385" spans="1:2" ht="15">
      <c r="A5385" s="76" t="s">
        <v>6106</v>
      </c>
      <c r="B5385" s="75" t="s">
        <v>7838</v>
      </c>
    </row>
    <row r="5386" spans="1:2" ht="15">
      <c r="A5386" s="76" t="s">
        <v>6107</v>
      </c>
      <c r="B5386" s="75" t="s">
        <v>7838</v>
      </c>
    </row>
    <row r="5387" spans="1:2" ht="15">
      <c r="A5387" s="76" t="s">
        <v>6108</v>
      </c>
      <c r="B5387" s="75" t="s">
        <v>7838</v>
      </c>
    </row>
    <row r="5388" spans="1:2" ht="15">
      <c r="A5388" s="76" t="s">
        <v>6109</v>
      </c>
      <c r="B5388" s="75" t="s">
        <v>7838</v>
      </c>
    </row>
    <row r="5389" spans="1:2" ht="15">
      <c r="A5389" s="76" t="s">
        <v>6110</v>
      </c>
      <c r="B5389" s="75" t="s">
        <v>7838</v>
      </c>
    </row>
    <row r="5390" spans="1:2" ht="15">
      <c r="A5390" s="76" t="s">
        <v>6111</v>
      </c>
      <c r="B5390" s="75" t="s">
        <v>7838</v>
      </c>
    </row>
    <row r="5391" spans="1:2" ht="15">
      <c r="A5391" s="76" t="s">
        <v>6112</v>
      </c>
      <c r="B5391" s="75" t="s">
        <v>7838</v>
      </c>
    </row>
    <row r="5392" spans="1:2" ht="15">
      <c r="A5392" s="76" t="s">
        <v>6113</v>
      </c>
      <c r="B5392" s="75" t="s">
        <v>7838</v>
      </c>
    </row>
    <row r="5393" spans="1:2" ht="15">
      <c r="A5393" s="76" t="s">
        <v>6114</v>
      </c>
      <c r="B5393" s="75" t="s">
        <v>7838</v>
      </c>
    </row>
    <row r="5394" spans="1:2" ht="15">
      <c r="A5394" s="76" t="s">
        <v>6115</v>
      </c>
      <c r="B5394" s="75" t="s">
        <v>7838</v>
      </c>
    </row>
    <row r="5395" spans="1:2" ht="15">
      <c r="A5395" s="76" t="s">
        <v>6116</v>
      </c>
      <c r="B5395" s="75" t="s">
        <v>7838</v>
      </c>
    </row>
    <row r="5396" spans="1:2" ht="15">
      <c r="A5396" s="76" t="s">
        <v>6117</v>
      </c>
      <c r="B5396" s="75" t="s">
        <v>7838</v>
      </c>
    </row>
    <row r="5397" spans="1:2" ht="15">
      <c r="A5397" s="76" t="s">
        <v>6118</v>
      </c>
      <c r="B5397" s="75" t="s">
        <v>7838</v>
      </c>
    </row>
    <row r="5398" spans="1:2" ht="15">
      <c r="A5398" s="76" t="s">
        <v>6119</v>
      </c>
      <c r="B5398" s="75" t="s">
        <v>7838</v>
      </c>
    </row>
    <row r="5399" spans="1:2" ht="15">
      <c r="A5399" s="76" t="s">
        <v>6120</v>
      </c>
      <c r="B5399" s="75" t="s">
        <v>7838</v>
      </c>
    </row>
    <row r="5400" spans="1:2" ht="15">
      <c r="A5400" s="76" t="s">
        <v>6121</v>
      </c>
      <c r="B5400" s="75" t="s">
        <v>7838</v>
      </c>
    </row>
    <row r="5401" spans="1:2" ht="15">
      <c r="A5401" s="76" t="s">
        <v>6122</v>
      </c>
      <c r="B5401" s="75" t="s">
        <v>7838</v>
      </c>
    </row>
    <row r="5402" spans="1:2" ht="15">
      <c r="A5402" s="76" t="s">
        <v>6123</v>
      </c>
      <c r="B5402" s="75" t="s">
        <v>7838</v>
      </c>
    </row>
    <row r="5403" spans="1:2" ht="15">
      <c r="A5403" s="76" t="s">
        <v>6124</v>
      </c>
      <c r="B5403" s="75" t="s">
        <v>7838</v>
      </c>
    </row>
    <row r="5404" spans="1:2" ht="15">
      <c r="A5404" s="76" t="s">
        <v>6125</v>
      </c>
      <c r="B5404" s="75" t="s">
        <v>7838</v>
      </c>
    </row>
    <row r="5405" spans="1:2" ht="15">
      <c r="A5405" s="76" t="s">
        <v>6126</v>
      </c>
      <c r="B5405" s="75" t="s">
        <v>7838</v>
      </c>
    </row>
    <row r="5406" spans="1:2" ht="15">
      <c r="A5406" s="76" t="s">
        <v>6127</v>
      </c>
      <c r="B5406" s="75" t="s">
        <v>7838</v>
      </c>
    </row>
    <row r="5407" spans="1:2" ht="15">
      <c r="A5407" s="76" t="s">
        <v>1336</v>
      </c>
      <c r="B5407" s="75" t="s">
        <v>7838</v>
      </c>
    </row>
    <row r="5408" spans="1:2" ht="15">
      <c r="A5408" s="76" t="s">
        <v>6128</v>
      </c>
      <c r="B5408" s="75" t="s">
        <v>7838</v>
      </c>
    </row>
    <row r="5409" spans="1:2" ht="15">
      <c r="A5409" s="76" t="s">
        <v>6129</v>
      </c>
      <c r="B5409" s="75" t="s">
        <v>7838</v>
      </c>
    </row>
    <row r="5410" spans="1:2" ht="15">
      <c r="A5410" s="76" t="s">
        <v>6130</v>
      </c>
      <c r="B5410" s="75" t="s">
        <v>7838</v>
      </c>
    </row>
    <row r="5411" spans="1:2" ht="15">
      <c r="A5411" s="76" t="s">
        <v>6131</v>
      </c>
      <c r="B5411" s="75" t="s">
        <v>7838</v>
      </c>
    </row>
    <row r="5412" spans="1:2" ht="15">
      <c r="A5412" s="76" t="s">
        <v>6132</v>
      </c>
      <c r="B5412" s="75" t="s">
        <v>7838</v>
      </c>
    </row>
    <row r="5413" spans="1:2" ht="15">
      <c r="A5413" s="76" t="s">
        <v>6133</v>
      </c>
      <c r="B5413" s="75" t="s">
        <v>7838</v>
      </c>
    </row>
    <row r="5414" spans="1:2" ht="15">
      <c r="A5414" s="76" t="s">
        <v>6134</v>
      </c>
      <c r="B5414" s="75" t="s">
        <v>7838</v>
      </c>
    </row>
    <row r="5415" spans="1:2" ht="15">
      <c r="A5415" s="76" t="s">
        <v>6135</v>
      </c>
      <c r="B5415" s="75" t="s">
        <v>7838</v>
      </c>
    </row>
    <row r="5416" spans="1:2" ht="15">
      <c r="A5416" s="76" t="s">
        <v>6136</v>
      </c>
      <c r="B5416" s="75" t="s">
        <v>7838</v>
      </c>
    </row>
    <row r="5417" spans="1:2" ht="15">
      <c r="A5417" s="76" t="s">
        <v>6137</v>
      </c>
      <c r="B5417" s="75" t="s">
        <v>7838</v>
      </c>
    </row>
    <row r="5418" spans="1:2" ht="15">
      <c r="A5418" s="76" t="s">
        <v>6138</v>
      </c>
      <c r="B5418" s="75" t="s">
        <v>7838</v>
      </c>
    </row>
    <row r="5419" spans="1:2" ht="15">
      <c r="A5419" s="76" t="s">
        <v>6139</v>
      </c>
      <c r="B5419" s="75" t="s">
        <v>7838</v>
      </c>
    </row>
    <row r="5420" spans="1:2" ht="15">
      <c r="A5420" s="76" t="s">
        <v>704</v>
      </c>
      <c r="B5420" s="75" t="s">
        <v>7838</v>
      </c>
    </row>
    <row r="5421" spans="1:2" ht="15">
      <c r="A5421" s="76" t="s">
        <v>6140</v>
      </c>
      <c r="B5421" s="75" t="s">
        <v>7838</v>
      </c>
    </row>
    <row r="5422" spans="1:2" ht="15">
      <c r="A5422" s="76" t="s">
        <v>6141</v>
      </c>
      <c r="B5422" s="75" t="s">
        <v>7838</v>
      </c>
    </row>
    <row r="5423" spans="1:2" ht="15">
      <c r="A5423" s="76" t="s">
        <v>6142</v>
      </c>
      <c r="B5423" s="75" t="s">
        <v>7838</v>
      </c>
    </row>
    <row r="5424" spans="1:2" ht="15">
      <c r="A5424" s="76" t="s">
        <v>6143</v>
      </c>
      <c r="B5424" s="75" t="s">
        <v>7838</v>
      </c>
    </row>
    <row r="5425" spans="1:2" ht="15">
      <c r="A5425" s="76" t="s">
        <v>6144</v>
      </c>
      <c r="B5425" s="75" t="s">
        <v>7838</v>
      </c>
    </row>
    <row r="5426" spans="1:2" ht="15">
      <c r="A5426" s="76" t="s">
        <v>6145</v>
      </c>
      <c r="B5426" s="75" t="s">
        <v>7838</v>
      </c>
    </row>
    <row r="5427" spans="1:2" ht="15">
      <c r="A5427" s="76" t="s">
        <v>1491</v>
      </c>
      <c r="B5427" s="75" t="s">
        <v>7838</v>
      </c>
    </row>
    <row r="5428" spans="1:2" ht="15">
      <c r="A5428" s="76" t="s">
        <v>6146</v>
      </c>
      <c r="B5428" s="75" t="s">
        <v>7838</v>
      </c>
    </row>
    <row r="5429" spans="1:2" ht="15">
      <c r="A5429" s="76" t="s">
        <v>6147</v>
      </c>
      <c r="B5429" s="75" t="s">
        <v>7838</v>
      </c>
    </row>
    <row r="5430" spans="1:2" ht="15">
      <c r="A5430" s="76" t="s">
        <v>6148</v>
      </c>
      <c r="B5430" s="75" t="s">
        <v>7838</v>
      </c>
    </row>
    <row r="5431" spans="1:2" ht="15">
      <c r="A5431" s="76" t="s">
        <v>6149</v>
      </c>
      <c r="B5431" s="75" t="s">
        <v>7838</v>
      </c>
    </row>
    <row r="5432" spans="1:2" ht="15">
      <c r="A5432" s="76" t="s">
        <v>6150</v>
      </c>
      <c r="B5432" s="75" t="s">
        <v>7838</v>
      </c>
    </row>
    <row r="5433" spans="1:2" ht="15">
      <c r="A5433" s="76" t="s">
        <v>6151</v>
      </c>
      <c r="B5433" s="75" t="s">
        <v>7838</v>
      </c>
    </row>
    <row r="5434" spans="1:2" ht="15">
      <c r="A5434" s="76" t="s">
        <v>6152</v>
      </c>
      <c r="B5434" s="75" t="s">
        <v>7838</v>
      </c>
    </row>
    <row r="5435" spans="1:2" ht="15">
      <c r="A5435" s="76" t="s">
        <v>1281</v>
      </c>
      <c r="B5435" s="75" t="s">
        <v>7838</v>
      </c>
    </row>
    <row r="5436" spans="1:2" ht="15">
      <c r="A5436" s="76" t="s">
        <v>1414</v>
      </c>
      <c r="B5436" s="75" t="s">
        <v>7838</v>
      </c>
    </row>
    <row r="5437" spans="1:2" ht="15">
      <c r="A5437" s="76" t="s">
        <v>6153</v>
      </c>
      <c r="B5437" s="75" t="s">
        <v>7838</v>
      </c>
    </row>
    <row r="5438" spans="1:2" ht="15">
      <c r="A5438" s="76" t="s">
        <v>6154</v>
      </c>
      <c r="B5438" s="75" t="s">
        <v>7838</v>
      </c>
    </row>
    <row r="5439" spans="1:2" ht="15">
      <c r="A5439" s="76" t="s">
        <v>6155</v>
      </c>
      <c r="B5439" s="75" t="s">
        <v>7838</v>
      </c>
    </row>
    <row r="5440" spans="1:2" ht="15">
      <c r="A5440" s="76" t="s">
        <v>6156</v>
      </c>
      <c r="B5440" s="75" t="s">
        <v>7838</v>
      </c>
    </row>
    <row r="5441" spans="1:2" ht="15">
      <c r="A5441" s="76" t="s">
        <v>6157</v>
      </c>
      <c r="B5441" s="75" t="s">
        <v>7838</v>
      </c>
    </row>
    <row r="5442" spans="1:2" ht="15">
      <c r="A5442" s="76" t="s">
        <v>6158</v>
      </c>
      <c r="B5442" s="75" t="s">
        <v>7838</v>
      </c>
    </row>
    <row r="5443" spans="1:2" ht="15">
      <c r="A5443" s="76" t="s">
        <v>6159</v>
      </c>
      <c r="B5443" s="75" t="s">
        <v>7838</v>
      </c>
    </row>
    <row r="5444" spans="1:2" ht="15">
      <c r="A5444" s="76" t="s">
        <v>6160</v>
      </c>
      <c r="B5444" s="75" t="s">
        <v>7838</v>
      </c>
    </row>
    <row r="5445" spans="1:2" ht="15">
      <c r="A5445" s="76" t="s">
        <v>6161</v>
      </c>
      <c r="B5445" s="75" t="s">
        <v>7838</v>
      </c>
    </row>
    <row r="5446" spans="1:2" ht="15">
      <c r="A5446" s="76" t="s">
        <v>6162</v>
      </c>
      <c r="B5446" s="75" t="s">
        <v>7838</v>
      </c>
    </row>
    <row r="5447" spans="1:2" ht="15">
      <c r="A5447" s="76" t="s">
        <v>439</v>
      </c>
      <c r="B5447" s="75" t="s">
        <v>7838</v>
      </c>
    </row>
    <row r="5448" spans="1:2" ht="15">
      <c r="A5448" s="76" t="s">
        <v>738</v>
      </c>
      <c r="B5448" s="75" t="s">
        <v>7838</v>
      </c>
    </row>
    <row r="5449" spans="1:2" ht="15">
      <c r="A5449" s="76" t="s">
        <v>6163</v>
      </c>
      <c r="B5449" s="75" t="s">
        <v>7838</v>
      </c>
    </row>
    <row r="5450" spans="1:2" ht="15">
      <c r="A5450" s="76" t="s">
        <v>6164</v>
      </c>
      <c r="B5450" s="75" t="s">
        <v>7838</v>
      </c>
    </row>
    <row r="5451" spans="1:2" ht="15">
      <c r="A5451" s="76" t="s">
        <v>6165</v>
      </c>
      <c r="B5451" s="75" t="s">
        <v>7838</v>
      </c>
    </row>
    <row r="5452" spans="1:2" ht="15">
      <c r="A5452" s="76" t="s">
        <v>639</v>
      </c>
      <c r="B5452" s="75" t="s">
        <v>7838</v>
      </c>
    </row>
    <row r="5453" spans="1:2" ht="15">
      <c r="A5453" s="76" t="s">
        <v>6166</v>
      </c>
      <c r="B5453" s="75" t="s">
        <v>7838</v>
      </c>
    </row>
    <row r="5454" spans="1:2" ht="15">
      <c r="A5454" s="76" t="s">
        <v>6167</v>
      </c>
      <c r="B5454" s="75" t="s">
        <v>7838</v>
      </c>
    </row>
    <row r="5455" spans="1:2" ht="15">
      <c r="A5455" s="76" t="s">
        <v>475</v>
      </c>
      <c r="B5455" s="75" t="s">
        <v>7838</v>
      </c>
    </row>
    <row r="5456" spans="1:2" ht="15">
      <c r="A5456" s="76" t="s">
        <v>6168</v>
      </c>
      <c r="B5456" s="75" t="s">
        <v>7838</v>
      </c>
    </row>
    <row r="5457" spans="1:2" ht="15">
      <c r="A5457" s="76" t="s">
        <v>6169</v>
      </c>
      <c r="B5457" s="75" t="s">
        <v>7838</v>
      </c>
    </row>
    <row r="5458" spans="1:2" ht="15">
      <c r="A5458" s="76" t="s">
        <v>6170</v>
      </c>
      <c r="B5458" s="75" t="s">
        <v>7838</v>
      </c>
    </row>
    <row r="5459" spans="1:2" ht="15">
      <c r="A5459" s="76" t="s">
        <v>6171</v>
      </c>
      <c r="B5459" s="75" t="s">
        <v>7838</v>
      </c>
    </row>
    <row r="5460" spans="1:2" ht="15">
      <c r="A5460" s="76" t="s">
        <v>6172</v>
      </c>
      <c r="B5460" s="75" t="s">
        <v>7838</v>
      </c>
    </row>
    <row r="5461" spans="1:2" ht="15">
      <c r="A5461" s="76" t="s">
        <v>6173</v>
      </c>
      <c r="B5461" s="75" t="s">
        <v>7838</v>
      </c>
    </row>
    <row r="5462" spans="1:2" ht="15">
      <c r="A5462" s="76" t="s">
        <v>6174</v>
      </c>
      <c r="B5462" s="75" t="s">
        <v>7838</v>
      </c>
    </row>
    <row r="5463" spans="1:2" ht="15">
      <c r="A5463" s="76" t="s">
        <v>6175</v>
      </c>
      <c r="B5463" s="75" t="s">
        <v>7838</v>
      </c>
    </row>
    <row r="5464" spans="1:2" ht="15">
      <c r="A5464" s="76" t="s">
        <v>6176</v>
      </c>
      <c r="B5464" s="75" t="s">
        <v>7838</v>
      </c>
    </row>
    <row r="5465" spans="1:2" ht="15">
      <c r="A5465" s="76" t="s">
        <v>6177</v>
      </c>
      <c r="B5465" s="75" t="s">
        <v>7838</v>
      </c>
    </row>
    <row r="5466" spans="1:2" ht="15">
      <c r="A5466" s="76" t="s">
        <v>6178</v>
      </c>
      <c r="B5466" s="75" t="s">
        <v>7838</v>
      </c>
    </row>
    <row r="5467" spans="1:2" ht="15">
      <c r="A5467" s="76" t="s">
        <v>6179</v>
      </c>
      <c r="B5467" s="75" t="s">
        <v>7838</v>
      </c>
    </row>
    <row r="5468" spans="1:2" ht="15">
      <c r="A5468" s="76" t="s">
        <v>6180</v>
      </c>
      <c r="B5468" s="75" t="s">
        <v>7838</v>
      </c>
    </row>
    <row r="5469" spans="1:2" ht="15">
      <c r="A5469" s="76" t="s">
        <v>6181</v>
      </c>
      <c r="B5469" s="75" t="s">
        <v>7838</v>
      </c>
    </row>
    <row r="5470" spans="1:2" ht="15">
      <c r="A5470" s="76" t="s">
        <v>6182</v>
      </c>
      <c r="B5470" s="75" t="s">
        <v>7838</v>
      </c>
    </row>
    <row r="5471" spans="1:2" ht="15">
      <c r="A5471" s="76" t="s">
        <v>6183</v>
      </c>
      <c r="B5471" s="75" t="s">
        <v>7838</v>
      </c>
    </row>
    <row r="5472" spans="1:2" ht="15">
      <c r="A5472" s="76" t="s">
        <v>6184</v>
      </c>
      <c r="B5472" s="75" t="s">
        <v>7838</v>
      </c>
    </row>
    <row r="5473" spans="1:2" ht="15">
      <c r="A5473" s="76" t="s">
        <v>1385</v>
      </c>
      <c r="B5473" s="75" t="s">
        <v>7838</v>
      </c>
    </row>
    <row r="5474" spans="1:2" ht="15">
      <c r="A5474" s="76" t="s">
        <v>6185</v>
      </c>
      <c r="B5474" s="75" t="s">
        <v>7838</v>
      </c>
    </row>
    <row r="5475" spans="1:2" ht="15">
      <c r="A5475" s="76" t="s">
        <v>6186</v>
      </c>
      <c r="B5475" s="75" t="s">
        <v>7838</v>
      </c>
    </row>
    <row r="5476" spans="1:2" ht="15">
      <c r="A5476" s="76" t="s">
        <v>6187</v>
      </c>
      <c r="B5476" s="75" t="s">
        <v>7838</v>
      </c>
    </row>
    <row r="5477" spans="1:2" ht="15">
      <c r="A5477" s="76" t="s">
        <v>6188</v>
      </c>
      <c r="B5477" s="75" t="s">
        <v>7838</v>
      </c>
    </row>
    <row r="5478" spans="1:2" ht="15">
      <c r="A5478" s="76" t="s">
        <v>6189</v>
      </c>
      <c r="B5478" s="75" t="s">
        <v>7838</v>
      </c>
    </row>
    <row r="5479" spans="1:2" ht="15">
      <c r="A5479" s="76" t="s">
        <v>6190</v>
      </c>
      <c r="B5479" s="75" t="s">
        <v>7838</v>
      </c>
    </row>
    <row r="5480" spans="1:2" ht="15">
      <c r="A5480" s="76" t="s">
        <v>868</v>
      </c>
      <c r="B5480" s="75" t="s">
        <v>7838</v>
      </c>
    </row>
    <row r="5481" spans="1:2" ht="15">
      <c r="A5481" s="76" t="s">
        <v>6191</v>
      </c>
      <c r="B5481" s="75" t="s">
        <v>7838</v>
      </c>
    </row>
    <row r="5482" spans="1:2" ht="15">
      <c r="A5482" s="76" t="s">
        <v>6192</v>
      </c>
      <c r="B5482" s="75" t="s">
        <v>7838</v>
      </c>
    </row>
    <row r="5483" spans="1:2" ht="15">
      <c r="A5483" s="76" t="s">
        <v>6193</v>
      </c>
      <c r="B5483" s="75" t="s">
        <v>7838</v>
      </c>
    </row>
    <row r="5484" spans="1:2" ht="15">
      <c r="A5484" s="76" t="s">
        <v>6194</v>
      </c>
      <c r="B5484" s="75" t="s">
        <v>7838</v>
      </c>
    </row>
    <row r="5485" spans="1:2" ht="15">
      <c r="A5485" s="76" t="s">
        <v>6195</v>
      </c>
      <c r="B5485" s="75" t="s">
        <v>7838</v>
      </c>
    </row>
    <row r="5486" spans="1:2" ht="15">
      <c r="A5486" s="76" t="s">
        <v>6196</v>
      </c>
      <c r="B5486" s="75" t="s">
        <v>7838</v>
      </c>
    </row>
    <row r="5487" spans="1:2" ht="15">
      <c r="A5487" s="76" t="s">
        <v>6197</v>
      </c>
      <c r="B5487" s="75" t="s">
        <v>7838</v>
      </c>
    </row>
    <row r="5488" spans="1:2" ht="15">
      <c r="A5488" s="76" t="s">
        <v>6198</v>
      </c>
      <c r="B5488" s="75" t="s">
        <v>7838</v>
      </c>
    </row>
    <row r="5489" spans="1:2" ht="15">
      <c r="A5489" s="76" t="s">
        <v>6199</v>
      </c>
      <c r="B5489" s="75" t="s">
        <v>7838</v>
      </c>
    </row>
    <row r="5490" spans="1:2" ht="15">
      <c r="A5490" s="76" t="s">
        <v>6200</v>
      </c>
      <c r="B5490" s="75" t="s">
        <v>7838</v>
      </c>
    </row>
    <row r="5491" spans="1:2" ht="15">
      <c r="A5491" s="76" t="s">
        <v>6201</v>
      </c>
      <c r="B5491" s="75" t="s">
        <v>7838</v>
      </c>
    </row>
    <row r="5492" spans="1:2" ht="15">
      <c r="A5492" s="76" t="s">
        <v>6202</v>
      </c>
      <c r="B5492" s="75" t="s">
        <v>7838</v>
      </c>
    </row>
    <row r="5493" spans="1:2" ht="15">
      <c r="A5493" s="76" t="s">
        <v>6203</v>
      </c>
      <c r="B5493" s="75" t="s">
        <v>7838</v>
      </c>
    </row>
    <row r="5494" spans="1:2" ht="15">
      <c r="A5494" s="76" t="s">
        <v>6204</v>
      </c>
      <c r="B5494" s="75" t="s">
        <v>7838</v>
      </c>
    </row>
    <row r="5495" spans="1:2" ht="15">
      <c r="A5495" s="76" t="s">
        <v>6205</v>
      </c>
      <c r="B5495" s="75" t="s">
        <v>7838</v>
      </c>
    </row>
    <row r="5496" spans="1:2" ht="15">
      <c r="A5496" s="76" t="s">
        <v>6206</v>
      </c>
      <c r="B5496" s="75" t="s">
        <v>7838</v>
      </c>
    </row>
    <row r="5497" spans="1:2" ht="15">
      <c r="A5497" s="76" t="s">
        <v>6207</v>
      </c>
      <c r="B5497" s="75" t="s">
        <v>7838</v>
      </c>
    </row>
    <row r="5498" spans="1:2" ht="15">
      <c r="A5498" s="76" t="s">
        <v>6208</v>
      </c>
      <c r="B5498" s="75" t="s">
        <v>7838</v>
      </c>
    </row>
    <row r="5499" spans="1:2" ht="15">
      <c r="A5499" s="76" t="s">
        <v>6209</v>
      </c>
      <c r="B5499" s="75" t="s">
        <v>7838</v>
      </c>
    </row>
    <row r="5500" spans="1:2" ht="15">
      <c r="A5500" s="76" t="s">
        <v>6210</v>
      </c>
      <c r="B5500" s="75" t="s">
        <v>7838</v>
      </c>
    </row>
    <row r="5501" spans="1:2" ht="15">
      <c r="A5501" s="76" t="s">
        <v>6211</v>
      </c>
      <c r="B5501" s="75" t="s">
        <v>7838</v>
      </c>
    </row>
    <row r="5502" spans="1:2" ht="15">
      <c r="A5502" s="76" t="s">
        <v>6212</v>
      </c>
      <c r="B5502" s="75" t="s">
        <v>7838</v>
      </c>
    </row>
    <row r="5503" spans="1:2" ht="15">
      <c r="A5503" s="76" t="s">
        <v>6213</v>
      </c>
      <c r="B5503" s="75" t="s">
        <v>7838</v>
      </c>
    </row>
    <row r="5504" spans="1:2" ht="15">
      <c r="A5504" s="76" t="s">
        <v>6214</v>
      </c>
      <c r="B5504" s="75" t="s">
        <v>7838</v>
      </c>
    </row>
    <row r="5505" spans="1:2" ht="15">
      <c r="A5505" s="76" t="s">
        <v>6215</v>
      </c>
      <c r="B5505" s="75" t="s">
        <v>7838</v>
      </c>
    </row>
    <row r="5506" spans="1:2" ht="15">
      <c r="A5506" s="76" t="s">
        <v>6216</v>
      </c>
      <c r="B5506" s="75" t="s">
        <v>7838</v>
      </c>
    </row>
    <row r="5507" spans="1:2" ht="15">
      <c r="A5507" s="76" t="s">
        <v>6217</v>
      </c>
      <c r="B5507" s="75" t="s">
        <v>7838</v>
      </c>
    </row>
    <row r="5508" spans="1:2" ht="15">
      <c r="A5508" s="76" t="s">
        <v>6218</v>
      </c>
      <c r="B5508" s="75" t="s">
        <v>7838</v>
      </c>
    </row>
    <row r="5509" spans="1:2" ht="15">
      <c r="A5509" s="76" t="s">
        <v>6219</v>
      </c>
      <c r="B5509" s="75" t="s">
        <v>7838</v>
      </c>
    </row>
    <row r="5510" spans="1:2" ht="15">
      <c r="A5510" s="76" t="s">
        <v>6220</v>
      </c>
      <c r="B5510" s="75" t="s">
        <v>7838</v>
      </c>
    </row>
    <row r="5511" spans="1:2" ht="15">
      <c r="A5511" s="76" t="s">
        <v>6221</v>
      </c>
      <c r="B5511" s="75" t="s">
        <v>7838</v>
      </c>
    </row>
    <row r="5512" spans="1:2" ht="15">
      <c r="A5512" s="76" t="s">
        <v>6222</v>
      </c>
      <c r="B5512" s="75" t="s">
        <v>7838</v>
      </c>
    </row>
    <row r="5513" spans="1:2" ht="15">
      <c r="A5513" s="76" t="s">
        <v>6223</v>
      </c>
      <c r="B5513" s="75" t="s">
        <v>7838</v>
      </c>
    </row>
    <row r="5514" spans="1:2" ht="15">
      <c r="A5514" s="76" t="s">
        <v>6224</v>
      </c>
      <c r="B5514" s="75" t="s">
        <v>7838</v>
      </c>
    </row>
    <row r="5515" spans="1:2" ht="15">
      <c r="A5515" s="76" t="s">
        <v>6225</v>
      </c>
      <c r="B5515" s="75" t="s">
        <v>7838</v>
      </c>
    </row>
    <row r="5516" spans="1:2" ht="15">
      <c r="A5516" s="76" t="s">
        <v>6226</v>
      </c>
      <c r="B5516" s="75" t="s">
        <v>7838</v>
      </c>
    </row>
    <row r="5517" spans="1:2" ht="15">
      <c r="A5517" s="76" t="s">
        <v>6227</v>
      </c>
      <c r="B5517" s="75" t="s">
        <v>7838</v>
      </c>
    </row>
    <row r="5518" spans="1:2" ht="15">
      <c r="A5518" s="76" t="s">
        <v>6228</v>
      </c>
      <c r="B5518" s="75" t="s">
        <v>7838</v>
      </c>
    </row>
    <row r="5519" spans="1:2" ht="15">
      <c r="A5519" s="76" t="s">
        <v>6229</v>
      </c>
      <c r="B5519" s="75" t="s">
        <v>7838</v>
      </c>
    </row>
    <row r="5520" spans="1:2" ht="15">
      <c r="A5520" s="76" t="s">
        <v>6230</v>
      </c>
      <c r="B5520" s="75" t="s">
        <v>7838</v>
      </c>
    </row>
    <row r="5521" spans="1:2" ht="15">
      <c r="A5521" s="76" t="s">
        <v>850</v>
      </c>
      <c r="B5521" s="75" t="s">
        <v>7838</v>
      </c>
    </row>
    <row r="5522" spans="1:2" ht="15">
      <c r="A5522" s="76" t="s">
        <v>6231</v>
      </c>
      <c r="B5522" s="75" t="s">
        <v>7838</v>
      </c>
    </row>
    <row r="5523" spans="1:2" ht="15">
      <c r="A5523" s="76" t="s">
        <v>729</v>
      </c>
      <c r="B5523" s="75" t="s">
        <v>7838</v>
      </c>
    </row>
    <row r="5524" spans="1:2" ht="15">
      <c r="A5524" s="76" t="s">
        <v>6232</v>
      </c>
      <c r="B5524" s="75" t="s">
        <v>7838</v>
      </c>
    </row>
    <row r="5525" spans="1:2" ht="15">
      <c r="A5525" s="76" t="s">
        <v>1350</v>
      </c>
      <c r="B5525" s="75" t="s">
        <v>7838</v>
      </c>
    </row>
    <row r="5526" spans="1:2" ht="15">
      <c r="A5526" s="76" t="s">
        <v>6233</v>
      </c>
      <c r="B5526" s="75" t="s">
        <v>7838</v>
      </c>
    </row>
    <row r="5527" spans="1:2" ht="15">
      <c r="A5527" s="76" t="s">
        <v>6234</v>
      </c>
      <c r="B5527" s="75" t="s">
        <v>7838</v>
      </c>
    </row>
    <row r="5528" spans="1:2" ht="15">
      <c r="A5528" s="76" t="s">
        <v>6235</v>
      </c>
      <c r="B5528" s="75" t="s">
        <v>7838</v>
      </c>
    </row>
    <row r="5529" spans="1:2" ht="15">
      <c r="A5529" s="76" t="s">
        <v>6236</v>
      </c>
      <c r="B5529" s="75" t="s">
        <v>7838</v>
      </c>
    </row>
    <row r="5530" spans="1:2" ht="15">
      <c r="A5530" s="76" t="s">
        <v>6237</v>
      </c>
      <c r="B5530" s="75" t="s">
        <v>7838</v>
      </c>
    </row>
    <row r="5531" spans="1:2" ht="15">
      <c r="A5531" s="76" t="s">
        <v>6238</v>
      </c>
      <c r="B5531" s="75" t="s">
        <v>7838</v>
      </c>
    </row>
    <row r="5532" spans="1:2" ht="15">
      <c r="A5532" s="76" t="s">
        <v>6239</v>
      </c>
      <c r="B5532" s="75" t="s">
        <v>7838</v>
      </c>
    </row>
    <row r="5533" spans="1:2" ht="15">
      <c r="A5533" s="76" t="s">
        <v>6240</v>
      </c>
      <c r="B5533" s="75" t="s">
        <v>7838</v>
      </c>
    </row>
    <row r="5534" spans="1:2" ht="15">
      <c r="A5534" s="76" t="s">
        <v>6241</v>
      </c>
      <c r="B5534" s="75" t="s">
        <v>7838</v>
      </c>
    </row>
    <row r="5535" spans="1:2" ht="15">
      <c r="A5535" s="76" t="s">
        <v>6242</v>
      </c>
      <c r="B5535" s="75" t="s">
        <v>7838</v>
      </c>
    </row>
    <row r="5536" spans="1:2" ht="15">
      <c r="A5536" s="76" t="s">
        <v>6243</v>
      </c>
      <c r="B5536" s="75" t="s">
        <v>7838</v>
      </c>
    </row>
    <row r="5537" spans="1:2" ht="15">
      <c r="A5537" s="76" t="s">
        <v>6244</v>
      </c>
      <c r="B5537" s="75" t="s">
        <v>7838</v>
      </c>
    </row>
    <row r="5538" spans="1:2" ht="15">
      <c r="A5538" s="76" t="s">
        <v>6245</v>
      </c>
      <c r="B5538" s="75" t="s">
        <v>7838</v>
      </c>
    </row>
    <row r="5539" spans="1:2" ht="15">
      <c r="A5539" s="76" t="s">
        <v>6246</v>
      </c>
      <c r="B5539" s="75" t="s">
        <v>7838</v>
      </c>
    </row>
    <row r="5540" spans="1:2" ht="15">
      <c r="A5540" s="76" t="s">
        <v>6247</v>
      </c>
      <c r="B5540" s="75" t="s">
        <v>7838</v>
      </c>
    </row>
    <row r="5541" spans="1:2" ht="15">
      <c r="A5541" s="76" t="s">
        <v>6248</v>
      </c>
      <c r="B5541" s="75" t="s">
        <v>7838</v>
      </c>
    </row>
    <row r="5542" spans="1:2" ht="15">
      <c r="A5542" s="76" t="s">
        <v>6249</v>
      </c>
      <c r="B5542" s="75" t="s">
        <v>7838</v>
      </c>
    </row>
    <row r="5543" spans="1:2" ht="15">
      <c r="A5543" s="76" t="s">
        <v>6250</v>
      </c>
      <c r="B5543" s="75" t="s">
        <v>7838</v>
      </c>
    </row>
    <row r="5544" spans="1:2" ht="15">
      <c r="A5544" s="76" t="s">
        <v>6251</v>
      </c>
      <c r="B5544" s="75" t="s">
        <v>7838</v>
      </c>
    </row>
    <row r="5545" spans="1:2" ht="15">
      <c r="A5545" s="76" t="s">
        <v>6252</v>
      </c>
      <c r="B5545" s="75" t="s">
        <v>7838</v>
      </c>
    </row>
    <row r="5546" spans="1:2" ht="15">
      <c r="A5546" s="76" t="s">
        <v>6253</v>
      </c>
      <c r="B5546" s="75" t="s">
        <v>7838</v>
      </c>
    </row>
    <row r="5547" spans="1:2" ht="15">
      <c r="A5547" s="76" t="s">
        <v>6254</v>
      </c>
      <c r="B5547" s="75" t="s">
        <v>7838</v>
      </c>
    </row>
    <row r="5548" spans="1:2" ht="15">
      <c r="A5548" s="76" t="s">
        <v>6255</v>
      </c>
      <c r="B5548" s="75" t="s">
        <v>7838</v>
      </c>
    </row>
    <row r="5549" spans="1:2" ht="15">
      <c r="A5549" s="76" t="s">
        <v>1458</v>
      </c>
      <c r="B5549" s="75" t="s">
        <v>7838</v>
      </c>
    </row>
    <row r="5550" spans="1:2" ht="15">
      <c r="A5550" s="76" t="s">
        <v>6256</v>
      </c>
      <c r="B5550" s="75" t="s">
        <v>7838</v>
      </c>
    </row>
    <row r="5551" spans="1:2" ht="15">
      <c r="A5551" s="76" t="s">
        <v>937</v>
      </c>
      <c r="B5551" s="75" t="s">
        <v>7838</v>
      </c>
    </row>
    <row r="5552" spans="1:2" ht="15">
      <c r="A5552" s="76" t="s">
        <v>6257</v>
      </c>
      <c r="B5552" s="75" t="s">
        <v>7838</v>
      </c>
    </row>
    <row r="5553" spans="1:2" ht="15">
      <c r="A5553" s="76" t="s">
        <v>6258</v>
      </c>
      <c r="B5553" s="75" t="s">
        <v>7838</v>
      </c>
    </row>
    <row r="5554" spans="1:2" ht="15">
      <c r="A5554" s="76" t="s">
        <v>6259</v>
      </c>
      <c r="B5554" s="75" t="s">
        <v>7838</v>
      </c>
    </row>
    <row r="5555" spans="1:2" ht="15">
      <c r="A5555" s="76" t="s">
        <v>6260</v>
      </c>
      <c r="B5555" s="75" t="s">
        <v>7838</v>
      </c>
    </row>
    <row r="5556" spans="1:2" ht="15">
      <c r="A5556" s="76" t="s">
        <v>472</v>
      </c>
      <c r="B5556" s="75" t="s">
        <v>7838</v>
      </c>
    </row>
    <row r="5557" spans="1:2" ht="15">
      <c r="A5557" s="76" t="s">
        <v>6261</v>
      </c>
      <c r="B5557" s="75" t="s">
        <v>7838</v>
      </c>
    </row>
    <row r="5558" spans="1:2" ht="15">
      <c r="A5558" s="76" t="s">
        <v>6262</v>
      </c>
      <c r="B5558" s="75" t="s">
        <v>7838</v>
      </c>
    </row>
    <row r="5559" spans="1:2" ht="15">
      <c r="A5559" s="76" t="s">
        <v>6263</v>
      </c>
      <c r="B5559" s="75" t="s">
        <v>7838</v>
      </c>
    </row>
    <row r="5560" spans="1:2" ht="15">
      <c r="A5560" s="76" t="s">
        <v>6264</v>
      </c>
      <c r="B5560" s="75" t="s">
        <v>7838</v>
      </c>
    </row>
    <row r="5561" spans="1:2" ht="15">
      <c r="A5561" s="76" t="s">
        <v>6265</v>
      </c>
      <c r="B5561" s="75" t="s">
        <v>7838</v>
      </c>
    </row>
    <row r="5562" spans="1:2" ht="15">
      <c r="A5562" s="76" t="s">
        <v>6266</v>
      </c>
      <c r="B5562" s="75" t="s">
        <v>7838</v>
      </c>
    </row>
    <row r="5563" spans="1:2" ht="15">
      <c r="A5563" s="76" t="s">
        <v>6267</v>
      </c>
      <c r="B5563" s="75" t="s">
        <v>7838</v>
      </c>
    </row>
    <row r="5564" spans="1:2" ht="15">
      <c r="A5564" s="76" t="s">
        <v>6268</v>
      </c>
      <c r="B5564" s="75" t="s">
        <v>7838</v>
      </c>
    </row>
    <row r="5565" spans="1:2" ht="15">
      <c r="A5565" s="76" t="s">
        <v>6269</v>
      </c>
      <c r="B5565" s="75" t="s">
        <v>7838</v>
      </c>
    </row>
    <row r="5566" spans="1:2" ht="15">
      <c r="A5566" s="76" t="s">
        <v>6270</v>
      </c>
      <c r="B5566" s="75" t="s">
        <v>7838</v>
      </c>
    </row>
    <row r="5567" spans="1:2" ht="15">
      <c r="A5567" s="76" t="s">
        <v>1123</v>
      </c>
      <c r="B5567" s="75" t="s">
        <v>7838</v>
      </c>
    </row>
    <row r="5568" spans="1:2" ht="15">
      <c r="A5568" s="76" t="s">
        <v>6271</v>
      </c>
      <c r="B5568" s="75" t="s">
        <v>7838</v>
      </c>
    </row>
    <row r="5569" spans="1:2" ht="15">
      <c r="A5569" s="76" t="s">
        <v>6272</v>
      </c>
      <c r="B5569" s="75" t="s">
        <v>7838</v>
      </c>
    </row>
    <row r="5570" spans="1:2" ht="15">
      <c r="A5570" s="76" t="s">
        <v>6273</v>
      </c>
      <c r="B5570" s="75" t="s">
        <v>7838</v>
      </c>
    </row>
    <row r="5571" spans="1:2" ht="15">
      <c r="A5571" s="76" t="s">
        <v>6274</v>
      </c>
      <c r="B5571" s="75" t="s">
        <v>7838</v>
      </c>
    </row>
    <row r="5572" spans="1:2" ht="15">
      <c r="A5572" s="76" t="s">
        <v>6275</v>
      </c>
      <c r="B5572" s="75" t="s">
        <v>7838</v>
      </c>
    </row>
    <row r="5573" spans="1:2" ht="15">
      <c r="A5573" s="76" t="s">
        <v>6276</v>
      </c>
      <c r="B5573" s="75" t="s">
        <v>7838</v>
      </c>
    </row>
    <row r="5574" spans="1:2" ht="15">
      <c r="A5574" s="76" t="s">
        <v>6277</v>
      </c>
      <c r="B5574" s="75" t="s">
        <v>7838</v>
      </c>
    </row>
    <row r="5575" spans="1:2" ht="15">
      <c r="A5575" s="76" t="s">
        <v>6278</v>
      </c>
      <c r="B5575" s="75" t="s">
        <v>7838</v>
      </c>
    </row>
    <row r="5576" spans="1:2" ht="15">
      <c r="A5576" s="76" t="s">
        <v>6279</v>
      </c>
      <c r="B5576" s="75" t="s">
        <v>7838</v>
      </c>
    </row>
    <row r="5577" spans="1:2" ht="15">
      <c r="A5577" s="76" t="s">
        <v>6280</v>
      </c>
      <c r="B5577" s="75" t="s">
        <v>7838</v>
      </c>
    </row>
    <row r="5578" spans="1:2" ht="15">
      <c r="A5578" s="76" t="s">
        <v>6281</v>
      </c>
      <c r="B5578" s="75" t="s">
        <v>7838</v>
      </c>
    </row>
    <row r="5579" spans="1:2" ht="15">
      <c r="A5579" s="76" t="s">
        <v>974</v>
      </c>
      <c r="B5579" s="75" t="s">
        <v>7838</v>
      </c>
    </row>
    <row r="5580" spans="1:2" ht="15">
      <c r="A5580" s="76" t="s">
        <v>6282</v>
      </c>
      <c r="B5580" s="75" t="s">
        <v>7838</v>
      </c>
    </row>
    <row r="5581" spans="1:2" ht="15">
      <c r="A5581" s="76" t="s">
        <v>6283</v>
      </c>
      <c r="B5581" s="75" t="s">
        <v>7838</v>
      </c>
    </row>
    <row r="5582" spans="1:2" ht="15">
      <c r="A5582" s="76" t="s">
        <v>1216</v>
      </c>
      <c r="B5582" s="75" t="s">
        <v>7838</v>
      </c>
    </row>
    <row r="5583" spans="1:2" ht="15">
      <c r="A5583" s="76" t="s">
        <v>6284</v>
      </c>
      <c r="B5583" s="75" t="s">
        <v>7838</v>
      </c>
    </row>
    <row r="5584" spans="1:2" ht="15">
      <c r="A5584" s="76" t="s">
        <v>6285</v>
      </c>
      <c r="B5584" s="75" t="s">
        <v>7838</v>
      </c>
    </row>
    <row r="5585" spans="1:2" ht="15">
      <c r="A5585" s="76" t="s">
        <v>6286</v>
      </c>
      <c r="B5585" s="75" t="s">
        <v>7838</v>
      </c>
    </row>
    <row r="5586" spans="1:2" ht="15">
      <c r="A5586" s="76" t="s">
        <v>6287</v>
      </c>
      <c r="B5586" s="75" t="s">
        <v>7838</v>
      </c>
    </row>
    <row r="5587" spans="1:2" ht="15">
      <c r="A5587" s="76" t="s">
        <v>6288</v>
      </c>
      <c r="B5587" s="75" t="s">
        <v>7838</v>
      </c>
    </row>
    <row r="5588" spans="1:2" ht="15">
      <c r="A5588" s="76" t="s">
        <v>6289</v>
      </c>
      <c r="B5588" s="75" t="s">
        <v>7838</v>
      </c>
    </row>
    <row r="5589" spans="1:2" ht="15">
      <c r="A5589" s="76" t="s">
        <v>6290</v>
      </c>
      <c r="B5589" s="75" t="s">
        <v>7838</v>
      </c>
    </row>
    <row r="5590" spans="1:2" ht="15">
      <c r="A5590" s="76" t="s">
        <v>6291</v>
      </c>
      <c r="B5590" s="75" t="s">
        <v>7838</v>
      </c>
    </row>
    <row r="5591" spans="1:2" ht="15">
      <c r="A5591" s="76" t="s">
        <v>6292</v>
      </c>
      <c r="B5591" s="75" t="s">
        <v>7838</v>
      </c>
    </row>
    <row r="5592" spans="1:2" ht="15">
      <c r="A5592" s="76" t="s">
        <v>6293</v>
      </c>
      <c r="B5592" s="75" t="s">
        <v>7838</v>
      </c>
    </row>
    <row r="5593" spans="1:2" ht="15">
      <c r="A5593" s="76" t="s">
        <v>6294</v>
      </c>
      <c r="B5593" s="75" t="s">
        <v>7838</v>
      </c>
    </row>
    <row r="5594" spans="1:2" ht="15">
      <c r="A5594" s="76" t="s">
        <v>6295</v>
      </c>
      <c r="B5594" s="75" t="s">
        <v>7838</v>
      </c>
    </row>
    <row r="5595" spans="1:2" ht="15">
      <c r="A5595" s="76" t="s">
        <v>6296</v>
      </c>
      <c r="B5595" s="75" t="s">
        <v>7838</v>
      </c>
    </row>
    <row r="5596" spans="1:2" ht="15">
      <c r="A5596" s="76" t="s">
        <v>6297</v>
      </c>
      <c r="B5596" s="75" t="s">
        <v>7838</v>
      </c>
    </row>
    <row r="5597" spans="1:2" ht="15">
      <c r="A5597" s="76" t="s">
        <v>6298</v>
      </c>
      <c r="B5597" s="75" t="s">
        <v>7838</v>
      </c>
    </row>
    <row r="5598" spans="1:2" ht="15">
      <c r="A5598" s="76" t="s">
        <v>6299</v>
      </c>
      <c r="B5598" s="75" t="s">
        <v>7838</v>
      </c>
    </row>
    <row r="5599" spans="1:2" ht="15">
      <c r="A5599" s="76" t="s">
        <v>6300</v>
      </c>
      <c r="B5599" s="75" t="s">
        <v>7838</v>
      </c>
    </row>
    <row r="5600" spans="1:2" ht="15">
      <c r="A5600" s="76" t="s">
        <v>6301</v>
      </c>
      <c r="B5600" s="75" t="s">
        <v>7838</v>
      </c>
    </row>
    <row r="5601" spans="1:2" ht="15">
      <c r="A5601" s="76" t="s">
        <v>6302</v>
      </c>
      <c r="B5601" s="75" t="s">
        <v>7838</v>
      </c>
    </row>
    <row r="5602" spans="1:2" ht="15">
      <c r="A5602" s="76" t="s">
        <v>6303</v>
      </c>
      <c r="B5602" s="75" t="s">
        <v>7838</v>
      </c>
    </row>
    <row r="5603" spans="1:2" ht="15">
      <c r="A5603" s="76" t="s">
        <v>6304</v>
      </c>
      <c r="B5603" s="75" t="s">
        <v>7838</v>
      </c>
    </row>
    <row r="5604" spans="1:2" ht="15">
      <c r="A5604" s="76" t="s">
        <v>6305</v>
      </c>
      <c r="B5604" s="75" t="s">
        <v>7838</v>
      </c>
    </row>
    <row r="5605" spans="1:2" ht="15">
      <c r="A5605" s="76" t="s">
        <v>6306</v>
      </c>
      <c r="B5605" s="75" t="s">
        <v>7838</v>
      </c>
    </row>
    <row r="5606" spans="1:2" ht="15">
      <c r="A5606" s="76" t="s">
        <v>6307</v>
      </c>
      <c r="B5606" s="75" t="s">
        <v>7838</v>
      </c>
    </row>
    <row r="5607" spans="1:2" ht="15">
      <c r="A5607" s="76" t="s">
        <v>6308</v>
      </c>
      <c r="B5607" s="75" t="s">
        <v>7838</v>
      </c>
    </row>
    <row r="5608" spans="1:2" ht="15">
      <c r="A5608" s="76" t="s">
        <v>6309</v>
      </c>
      <c r="B5608" s="75" t="s">
        <v>7838</v>
      </c>
    </row>
    <row r="5609" spans="1:2" ht="15">
      <c r="A5609" s="76" t="s">
        <v>6310</v>
      </c>
      <c r="B5609" s="75" t="s">
        <v>7838</v>
      </c>
    </row>
    <row r="5610" spans="1:2" ht="15">
      <c r="A5610" s="76" t="s">
        <v>1237</v>
      </c>
      <c r="B5610" s="75" t="s">
        <v>7838</v>
      </c>
    </row>
    <row r="5611" spans="1:2" ht="15">
      <c r="A5611" s="76" t="s">
        <v>6311</v>
      </c>
      <c r="B5611" s="75" t="s">
        <v>7838</v>
      </c>
    </row>
    <row r="5612" spans="1:2" ht="15">
      <c r="A5612" s="76" t="s">
        <v>6312</v>
      </c>
      <c r="B5612" s="75" t="s">
        <v>7838</v>
      </c>
    </row>
    <row r="5613" spans="1:2" ht="15">
      <c r="A5613" s="76" t="s">
        <v>6313</v>
      </c>
      <c r="B5613" s="75" t="s">
        <v>7838</v>
      </c>
    </row>
    <row r="5614" spans="1:2" ht="15">
      <c r="A5614" s="76" t="s">
        <v>6314</v>
      </c>
      <c r="B5614" s="75" t="s">
        <v>7838</v>
      </c>
    </row>
    <row r="5615" spans="1:2" ht="15">
      <c r="A5615" s="76" t="s">
        <v>1444</v>
      </c>
      <c r="B5615" s="75" t="s">
        <v>7838</v>
      </c>
    </row>
    <row r="5616" spans="1:2" ht="15">
      <c r="A5616" s="76" t="s">
        <v>6315</v>
      </c>
      <c r="B5616" s="75" t="s">
        <v>7838</v>
      </c>
    </row>
    <row r="5617" spans="1:2" ht="15">
      <c r="A5617" s="76" t="s">
        <v>6316</v>
      </c>
      <c r="B5617" s="75" t="s">
        <v>7838</v>
      </c>
    </row>
    <row r="5618" spans="1:2" ht="15">
      <c r="A5618" s="76" t="s">
        <v>6317</v>
      </c>
      <c r="B5618" s="75" t="s">
        <v>7838</v>
      </c>
    </row>
    <row r="5619" spans="1:2" ht="15">
      <c r="A5619" s="76" t="s">
        <v>6318</v>
      </c>
      <c r="B5619" s="75" t="s">
        <v>7838</v>
      </c>
    </row>
    <row r="5620" spans="1:2" ht="15">
      <c r="A5620" s="76" t="s">
        <v>6319</v>
      </c>
      <c r="B5620" s="75" t="s">
        <v>7838</v>
      </c>
    </row>
    <row r="5621" spans="1:2" ht="15">
      <c r="A5621" s="76" t="s">
        <v>6320</v>
      </c>
      <c r="B5621" s="75" t="s">
        <v>7838</v>
      </c>
    </row>
    <row r="5622" spans="1:2" ht="15">
      <c r="A5622" s="76" t="s">
        <v>6321</v>
      </c>
      <c r="B5622" s="75" t="s">
        <v>7838</v>
      </c>
    </row>
    <row r="5623" spans="1:2" ht="15">
      <c r="A5623" s="76" t="s">
        <v>6322</v>
      </c>
      <c r="B5623" s="75" t="s">
        <v>7838</v>
      </c>
    </row>
    <row r="5624" spans="1:2" ht="15">
      <c r="A5624" s="76" t="s">
        <v>696</v>
      </c>
      <c r="B5624" s="75" t="s">
        <v>7838</v>
      </c>
    </row>
    <row r="5625" spans="1:2" ht="15">
      <c r="A5625" s="76" t="s">
        <v>6323</v>
      </c>
      <c r="B5625" s="75" t="s">
        <v>7838</v>
      </c>
    </row>
    <row r="5626" spans="1:2" ht="15">
      <c r="A5626" s="76" t="s">
        <v>6324</v>
      </c>
      <c r="B5626" s="75" t="s">
        <v>7838</v>
      </c>
    </row>
    <row r="5627" spans="1:2" ht="15">
      <c r="A5627" s="76" t="s">
        <v>6325</v>
      </c>
      <c r="B5627" s="75" t="s">
        <v>7838</v>
      </c>
    </row>
    <row r="5628" spans="1:2" ht="15">
      <c r="A5628" s="76" t="s">
        <v>6326</v>
      </c>
      <c r="B5628" s="75" t="s">
        <v>7838</v>
      </c>
    </row>
    <row r="5629" spans="1:2" ht="15">
      <c r="A5629" s="76" t="s">
        <v>6327</v>
      </c>
      <c r="B5629" s="75" t="s">
        <v>7838</v>
      </c>
    </row>
    <row r="5630" spans="1:2" ht="15">
      <c r="A5630" s="76" t="s">
        <v>6328</v>
      </c>
      <c r="B5630" s="75" t="s">
        <v>7838</v>
      </c>
    </row>
    <row r="5631" spans="1:2" ht="15">
      <c r="A5631" s="76" t="s">
        <v>6329</v>
      </c>
      <c r="B5631" s="75" t="s">
        <v>7838</v>
      </c>
    </row>
    <row r="5632" spans="1:2" ht="15">
      <c r="A5632" s="76" t="s">
        <v>6330</v>
      </c>
      <c r="B5632" s="75" t="s">
        <v>7838</v>
      </c>
    </row>
    <row r="5633" spans="1:2" ht="15">
      <c r="A5633" s="76" t="s">
        <v>6331</v>
      </c>
      <c r="B5633" s="75" t="s">
        <v>7838</v>
      </c>
    </row>
    <row r="5634" spans="1:2" ht="15">
      <c r="A5634" s="76" t="s">
        <v>1239</v>
      </c>
      <c r="B5634" s="75" t="s">
        <v>7838</v>
      </c>
    </row>
    <row r="5635" spans="1:2" ht="15">
      <c r="A5635" s="76" t="s">
        <v>6332</v>
      </c>
      <c r="B5635" s="75" t="s">
        <v>7838</v>
      </c>
    </row>
    <row r="5636" spans="1:2" ht="15">
      <c r="A5636" s="76" t="s">
        <v>1485</v>
      </c>
      <c r="B5636" s="75" t="s">
        <v>7838</v>
      </c>
    </row>
    <row r="5637" spans="1:2" ht="15">
      <c r="A5637" s="76" t="s">
        <v>6333</v>
      </c>
      <c r="B5637" s="75" t="s">
        <v>7838</v>
      </c>
    </row>
    <row r="5638" spans="1:2" ht="15">
      <c r="A5638" s="76" t="s">
        <v>6334</v>
      </c>
      <c r="B5638" s="75" t="s">
        <v>7838</v>
      </c>
    </row>
    <row r="5639" spans="1:2" ht="15">
      <c r="A5639" s="76" t="s">
        <v>6335</v>
      </c>
      <c r="B5639" s="75" t="s">
        <v>7838</v>
      </c>
    </row>
    <row r="5640" spans="1:2" ht="15">
      <c r="A5640" s="76" t="s">
        <v>6336</v>
      </c>
      <c r="B5640" s="75" t="s">
        <v>7838</v>
      </c>
    </row>
    <row r="5641" spans="1:2" ht="15">
      <c r="A5641" s="76" t="s">
        <v>6337</v>
      </c>
      <c r="B5641" s="75" t="s">
        <v>7838</v>
      </c>
    </row>
    <row r="5642" spans="1:2" ht="15">
      <c r="A5642" s="76" t="s">
        <v>6338</v>
      </c>
      <c r="B5642" s="75" t="s">
        <v>7838</v>
      </c>
    </row>
    <row r="5643" spans="1:2" ht="15">
      <c r="A5643" s="76" t="s">
        <v>6339</v>
      </c>
      <c r="B5643" s="75" t="s">
        <v>7838</v>
      </c>
    </row>
    <row r="5644" spans="1:2" ht="15">
      <c r="A5644" s="76" t="s">
        <v>6340</v>
      </c>
      <c r="B5644" s="75" t="s">
        <v>7838</v>
      </c>
    </row>
    <row r="5645" spans="1:2" ht="15">
      <c r="A5645" s="76" t="s">
        <v>6341</v>
      </c>
      <c r="B5645" s="75" t="s">
        <v>7838</v>
      </c>
    </row>
    <row r="5646" spans="1:2" ht="15">
      <c r="A5646" s="76" t="s">
        <v>6342</v>
      </c>
      <c r="B5646" s="75" t="s">
        <v>7838</v>
      </c>
    </row>
    <row r="5647" spans="1:2" ht="15">
      <c r="A5647" s="76" t="s">
        <v>6343</v>
      </c>
      <c r="B5647" s="75" t="s">
        <v>7838</v>
      </c>
    </row>
    <row r="5648" spans="1:2" ht="15">
      <c r="A5648" s="76" t="s">
        <v>6344</v>
      </c>
      <c r="B5648" s="75" t="s">
        <v>7838</v>
      </c>
    </row>
    <row r="5649" spans="1:2" ht="15">
      <c r="A5649" s="76" t="s">
        <v>6345</v>
      </c>
      <c r="B5649" s="75" t="s">
        <v>7838</v>
      </c>
    </row>
    <row r="5650" spans="1:2" ht="15">
      <c r="A5650" s="76" t="s">
        <v>6346</v>
      </c>
      <c r="B5650" s="75" t="s">
        <v>7838</v>
      </c>
    </row>
    <row r="5651" spans="1:2" ht="15">
      <c r="A5651" s="76" t="s">
        <v>1445</v>
      </c>
      <c r="B5651" s="75" t="s">
        <v>7838</v>
      </c>
    </row>
    <row r="5652" spans="1:2" ht="15">
      <c r="A5652" s="76" t="s">
        <v>6347</v>
      </c>
      <c r="B5652" s="75" t="s">
        <v>7838</v>
      </c>
    </row>
    <row r="5653" spans="1:2" ht="15">
      <c r="A5653" s="76" t="s">
        <v>6348</v>
      </c>
      <c r="B5653" s="75" t="s">
        <v>7838</v>
      </c>
    </row>
    <row r="5654" spans="1:2" ht="15">
      <c r="A5654" s="76" t="s">
        <v>6349</v>
      </c>
      <c r="B5654" s="75" t="s">
        <v>7838</v>
      </c>
    </row>
    <row r="5655" spans="1:2" ht="15">
      <c r="A5655" s="76" t="s">
        <v>6350</v>
      </c>
      <c r="B5655" s="75" t="s">
        <v>7838</v>
      </c>
    </row>
    <row r="5656" spans="1:2" ht="15">
      <c r="A5656" s="76" t="s">
        <v>6351</v>
      </c>
      <c r="B5656" s="75" t="s">
        <v>7838</v>
      </c>
    </row>
    <row r="5657" spans="1:2" ht="15">
      <c r="A5657" s="76" t="s">
        <v>6352</v>
      </c>
      <c r="B5657" s="75" t="s">
        <v>7838</v>
      </c>
    </row>
    <row r="5658" spans="1:2" ht="15">
      <c r="A5658" s="76" t="s">
        <v>6353</v>
      </c>
      <c r="B5658" s="75" t="s">
        <v>7838</v>
      </c>
    </row>
    <row r="5659" spans="1:2" ht="15">
      <c r="A5659" s="76" t="s">
        <v>6354</v>
      </c>
      <c r="B5659" s="75" t="s">
        <v>7838</v>
      </c>
    </row>
    <row r="5660" spans="1:2" ht="15">
      <c r="A5660" s="76" t="s">
        <v>6355</v>
      </c>
      <c r="B5660" s="75" t="s">
        <v>7838</v>
      </c>
    </row>
    <row r="5661" spans="1:2" ht="15">
      <c r="A5661" s="76" t="s">
        <v>6356</v>
      </c>
      <c r="B5661" s="75" t="s">
        <v>7838</v>
      </c>
    </row>
    <row r="5662" spans="1:2" ht="15">
      <c r="A5662" s="76" t="s">
        <v>6357</v>
      </c>
      <c r="B5662" s="75" t="s">
        <v>7838</v>
      </c>
    </row>
    <row r="5663" spans="1:2" ht="15">
      <c r="A5663" s="76" t="s">
        <v>6358</v>
      </c>
      <c r="B5663" s="75" t="s">
        <v>7838</v>
      </c>
    </row>
    <row r="5664" spans="1:2" ht="15">
      <c r="A5664" s="76" t="s">
        <v>6359</v>
      </c>
      <c r="B5664" s="75" t="s">
        <v>7838</v>
      </c>
    </row>
    <row r="5665" spans="1:2" ht="15">
      <c r="A5665" s="76" t="s">
        <v>6360</v>
      </c>
      <c r="B5665" s="75" t="s">
        <v>7838</v>
      </c>
    </row>
    <row r="5666" spans="1:2" ht="15">
      <c r="A5666" s="76" t="s">
        <v>6361</v>
      </c>
      <c r="B5666" s="75" t="s">
        <v>7838</v>
      </c>
    </row>
    <row r="5667" spans="1:2" ht="15">
      <c r="A5667" s="76" t="s">
        <v>6362</v>
      </c>
      <c r="B5667" s="75" t="s">
        <v>7838</v>
      </c>
    </row>
    <row r="5668" spans="1:2" ht="15">
      <c r="A5668" s="76" t="s">
        <v>6363</v>
      </c>
      <c r="B5668" s="75" t="s">
        <v>7838</v>
      </c>
    </row>
    <row r="5669" spans="1:2" ht="15">
      <c r="A5669" s="76" t="s">
        <v>6364</v>
      </c>
      <c r="B5669" s="75" t="s">
        <v>7838</v>
      </c>
    </row>
    <row r="5670" spans="1:2" ht="15">
      <c r="A5670" s="76" t="s">
        <v>6365</v>
      </c>
      <c r="B5670" s="75" t="s">
        <v>7838</v>
      </c>
    </row>
    <row r="5671" spans="1:2" ht="15">
      <c r="A5671" s="76" t="s">
        <v>6366</v>
      </c>
      <c r="B5671" s="75" t="s">
        <v>7838</v>
      </c>
    </row>
    <row r="5672" spans="1:2" ht="15">
      <c r="A5672" s="76" t="s">
        <v>1328</v>
      </c>
      <c r="B5672" s="75" t="s">
        <v>7838</v>
      </c>
    </row>
    <row r="5673" spans="1:2" ht="15">
      <c r="A5673" s="76" t="s">
        <v>6367</v>
      </c>
      <c r="B5673" s="75" t="s">
        <v>7838</v>
      </c>
    </row>
    <row r="5674" spans="1:2" ht="15">
      <c r="A5674" s="76" t="s">
        <v>6368</v>
      </c>
      <c r="B5674" s="75" t="s">
        <v>7838</v>
      </c>
    </row>
    <row r="5675" spans="1:2" ht="15">
      <c r="A5675" s="76" t="s">
        <v>6369</v>
      </c>
      <c r="B5675" s="75" t="s">
        <v>7838</v>
      </c>
    </row>
    <row r="5676" spans="1:2" ht="15">
      <c r="A5676" s="76" t="s">
        <v>6370</v>
      </c>
      <c r="B5676" s="75" t="s">
        <v>7838</v>
      </c>
    </row>
    <row r="5677" spans="1:2" ht="15">
      <c r="A5677" s="76" t="s">
        <v>6371</v>
      </c>
      <c r="B5677" s="75" t="s">
        <v>7838</v>
      </c>
    </row>
    <row r="5678" spans="1:2" ht="15">
      <c r="A5678" s="76" t="s">
        <v>6372</v>
      </c>
      <c r="B5678" s="75" t="s">
        <v>7838</v>
      </c>
    </row>
    <row r="5679" spans="1:2" ht="15">
      <c r="A5679" s="76" t="s">
        <v>6373</v>
      </c>
      <c r="B5679" s="75" t="s">
        <v>7838</v>
      </c>
    </row>
    <row r="5680" spans="1:2" ht="15">
      <c r="A5680" s="76" t="s">
        <v>6374</v>
      </c>
      <c r="B5680" s="75" t="s">
        <v>7838</v>
      </c>
    </row>
    <row r="5681" spans="1:2" ht="15">
      <c r="A5681" s="76" t="s">
        <v>6375</v>
      </c>
      <c r="B5681" s="75" t="s">
        <v>7838</v>
      </c>
    </row>
    <row r="5682" spans="1:2" ht="15">
      <c r="A5682" s="76" t="s">
        <v>6376</v>
      </c>
      <c r="B5682" s="75" t="s">
        <v>7838</v>
      </c>
    </row>
    <row r="5683" spans="1:2" ht="15">
      <c r="A5683" s="76" t="s">
        <v>6377</v>
      </c>
      <c r="B5683" s="75" t="s">
        <v>7838</v>
      </c>
    </row>
    <row r="5684" spans="1:2" ht="15">
      <c r="A5684" s="76" t="s">
        <v>6378</v>
      </c>
      <c r="B5684" s="75" t="s">
        <v>7838</v>
      </c>
    </row>
    <row r="5685" spans="1:2" ht="15">
      <c r="A5685" s="76" t="s">
        <v>6379</v>
      </c>
      <c r="B5685" s="75" t="s">
        <v>7838</v>
      </c>
    </row>
    <row r="5686" spans="1:2" ht="15">
      <c r="A5686" s="76" t="s">
        <v>6380</v>
      </c>
      <c r="B5686" s="75" t="s">
        <v>7838</v>
      </c>
    </row>
    <row r="5687" spans="1:2" ht="15">
      <c r="A5687" s="76" t="s">
        <v>6381</v>
      </c>
      <c r="B5687" s="75" t="s">
        <v>7838</v>
      </c>
    </row>
    <row r="5688" spans="1:2" ht="15">
      <c r="A5688" s="76" t="s">
        <v>6382</v>
      </c>
      <c r="B5688" s="75" t="s">
        <v>7838</v>
      </c>
    </row>
    <row r="5689" spans="1:2" ht="15">
      <c r="A5689" s="76" t="s">
        <v>6383</v>
      </c>
      <c r="B5689" s="75" t="s">
        <v>7838</v>
      </c>
    </row>
    <row r="5690" spans="1:2" ht="15">
      <c r="A5690" s="76" t="s">
        <v>6384</v>
      </c>
      <c r="B5690" s="75" t="s">
        <v>7838</v>
      </c>
    </row>
    <row r="5691" spans="1:2" ht="15">
      <c r="A5691" s="76" t="s">
        <v>6385</v>
      </c>
      <c r="B5691" s="75" t="s">
        <v>7838</v>
      </c>
    </row>
    <row r="5692" spans="1:2" ht="15">
      <c r="A5692" s="76" t="s">
        <v>6386</v>
      </c>
      <c r="B5692" s="75" t="s">
        <v>7838</v>
      </c>
    </row>
    <row r="5693" spans="1:2" ht="15">
      <c r="A5693" s="76" t="s">
        <v>6387</v>
      </c>
      <c r="B5693" s="75" t="s">
        <v>7838</v>
      </c>
    </row>
    <row r="5694" spans="1:2" ht="15">
      <c r="A5694" s="76" t="s">
        <v>6388</v>
      </c>
      <c r="B5694" s="75" t="s">
        <v>7838</v>
      </c>
    </row>
    <row r="5695" spans="1:2" ht="15">
      <c r="A5695" s="76" t="s">
        <v>6389</v>
      </c>
      <c r="B5695" s="75" t="s">
        <v>7838</v>
      </c>
    </row>
    <row r="5696" spans="1:2" ht="15">
      <c r="A5696" s="76" t="s">
        <v>6390</v>
      </c>
      <c r="B5696" s="75" t="s">
        <v>7838</v>
      </c>
    </row>
    <row r="5697" spans="1:2" ht="15">
      <c r="A5697" s="76" t="s">
        <v>6391</v>
      </c>
      <c r="B5697" s="75" t="s">
        <v>7838</v>
      </c>
    </row>
    <row r="5698" spans="1:2" ht="15">
      <c r="A5698" s="76" t="s">
        <v>1187</v>
      </c>
      <c r="B5698" s="75" t="s">
        <v>7838</v>
      </c>
    </row>
    <row r="5699" spans="1:2" ht="15">
      <c r="A5699" s="76" t="s">
        <v>6392</v>
      </c>
      <c r="B5699" s="75" t="s">
        <v>7838</v>
      </c>
    </row>
    <row r="5700" spans="1:2" ht="15">
      <c r="A5700" s="76" t="s">
        <v>6393</v>
      </c>
      <c r="B5700" s="75" t="s">
        <v>7838</v>
      </c>
    </row>
    <row r="5701" spans="1:2" ht="15">
      <c r="A5701" s="76" t="s">
        <v>6394</v>
      </c>
      <c r="B5701" s="75" t="s">
        <v>7838</v>
      </c>
    </row>
    <row r="5702" spans="1:2" ht="15">
      <c r="A5702" s="76" t="s">
        <v>6395</v>
      </c>
      <c r="B5702" s="75" t="s">
        <v>7838</v>
      </c>
    </row>
    <row r="5703" spans="1:2" ht="15">
      <c r="A5703" s="76" t="s">
        <v>6396</v>
      </c>
      <c r="B5703" s="75" t="s">
        <v>7838</v>
      </c>
    </row>
    <row r="5704" spans="1:2" ht="15">
      <c r="A5704" s="76" t="s">
        <v>6397</v>
      </c>
      <c r="B5704" s="75" t="s">
        <v>7838</v>
      </c>
    </row>
    <row r="5705" spans="1:2" ht="15">
      <c r="A5705" s="76" t="s">
        <v>1473</v>
      </c>
      <c r="B5705" s="75" t="s">
        <v>7838</v>
      </c>
    </row>
    <row r="5706" spans="1:2" ht="15">
      <c r="A5706" s="76" t="s">
        <v>1249</v>
      </c>
      <c r="B5706" s="75" t="s">
        <v>7838</v>
      </c>
    </row>
    <row r="5707" spans="1:2" ht="15">
      <c r="A5707" s="76" t="s">
        <v>6398</v>
      </c>
      <c r="B5707" s="75" t="s">
        <v>7838</v>
      </c>
    </row>
    <row r="5708" spans="1:2" ht="15">
      <c r="A5708" s="76" t="s">
        <v>6399</v>
      </c>
      <c r="B5708" s="75" t="s">
        <v>7838</v>
      </c>
    </row>
    <row r="5709" spans="1:2" ht="15">
      <c r="A5709" s="76" t="s">
        <v>6400</v>
      </c>
      <c r="B5709" s="75" t="s">
        <v>7838</v>
      </c>
    </row>
    <row r="5710" spans="1:2" ht="15">
      <c r="A5710" s="76" t="s">
        <v>6401</v>
      </c>
      <c r="B5710" s="75" t="s">
        <v>7838</v>
      </c>
    </row>
    <row r="5711" spans="1:2" ht="15">
      <c r="A5711" s="76" t="s">
        <v>6402</v>
      </c>
      <c r="B5711" s="75" t="s">
        <v>7838</v>
      </c>
    </row>
    <row r="5712" spans="1:2" ht="15">
      <c r="A5712" s="76" t="s">
        <v>6403</v>
      </c>
      <c r="B5712" s="75" t="s">
        <v>7838</v>
      </c>
    </row>
    <row r="5713" spans="1:2" ht="15">
      <c r="A5713" s="76" t="s">
        <v>6404</v>
      </c>
      <c r="B5713" s="75" t="s">
        <v>7838</v>
      </c>
    </row>
    <row r="5714" spans="1:2" ht="15">
      <c r="A5714" s="76" t="s">
        <v>6405</v>
      </c>
      <c r="B5714" s="75" t="s">
        <v>7838</v>
      </c>
    </row>
    <row r="5715" spans="1:2" ht="15">
      <c r="A5715" s="76" t="s">
        <v>6406</v>
      </c>
      <c r="B5715" s="75" t="s">
        <v>7838</v>
      </c>
    </row>
    <row r="5716" spans="1:2" ht="15">
      <c r="A5716" s="76" t="s">
        <v>6407</v>
      </c>
      <c r="B5716" s="75" t="s">
        <v>7838</v>
      </c>
    </row>
    <row r="5717" spans="1:2" ht="15">
      <c r="A5717" s="76" t="s">
        <v>6408</v>
      </c>
      <c r="B5717" s="75" t="s">
        <v>7838</v>
      </c>
    </row>
    <row r="5718" spans="1:2" ht="15">
      <c r="A5718" s="76" t="s">
        <v>6409</v>
      </c>
      <c r="B5718" s="75" t="s">
        <v>7838</v>
      </c>
    </row>
    <row r="5719" spans="1:2" ht="15">
      <c r="A5719" s="76" t="s">
        <v>6410</v>
      </c>
      <c r="B5719" s="75" t="s">
        <v>7838</v>
      </c>
    </row>
    <row r="5720" spans="1:2" ht="15">
      <c r="A5720" s="76" t="s">
        <v>6411</v>
      </c>
      <c r="B5720" s="75" t="s">
        <v>7838</v>
      </c>
    </row>
    <row r="5721" spans="1:2" ht="15">
      <c r="A5721" s="76" t="s">
        <v>6412</v>
      </c>
      <c r="B5721" s="75" t="s">
        <v>7838</v>
      </c>
    </row>
    <row r="5722" spans="1:2" ht="15">
      <c r="A5722" s="76" t="s">
        <v>6413</v>
      </c>
      <c r="B5722" s="75" t="s">
        <v>7838</v>
      </c>
    </row>
    <row r="5723" spans="1:2" ht="15">
      <c r="A5723" s="76" t="s">
        <v>6414</v>
      </c>
      <c r="B5723" s="75" t="s">
        <v>7838</v>
      </c>
    </row>
    <row r="5724" spans="1:2" ht="15">
      <c r="A5724" s="76" t="s">
        <v>1026</v>
      </c>
      <c r="B5724" s="75" t="s">
        <v>7838</v>
      </c>
    </row>
    <row r="5725" spans="1:2" ht="15">
      <c r="A5725" s="76" t="s">
        <v>874</v>
      </c>
      <c r="B5725" s="75" t="s">
        <v>7838</v>
      </c>
    </row>
    <row r="5726" spans="1:2" ht="15">
      <c r="A5726" s="76" t="s">
        <v>1203</v>
      </c>
      <c r="B5726" s="75" t="s">
        <v>7838</v>
      </c>
    </row>
    <row r="5727" spans="1:2" ht="15">
      <c r="A5727" s="76" t="s">
        <v>6415</v>
      </c>
      <c r="B5727" s="75" t="s">
        <v>7838</v>
      </c>
    </row>
    <row r="5728" spans="1:2" ht="15">
      <c r="A5728" s="76" t="s">
        <v>6416</v>
      </c>
      <c r="B5728" s="75" t="s">
        <v>7838</v>
      </c>
    </row>
    <row r="5729" spans="1:2" ht="15">
      <c r="A5729" s="76" t="s">
        <v>6417</v>
      </c>
      <c r="B5729" s="75" t="s">
        <v>7838</v>
      </c>
    </row>
    <row r="5730" spans="1:2" ht="15">
      <c r="A5730" s="76" t="s">
        <v>6418</v>
      </c>
      <c r="B5730" s="75" t="s">
        <v>7838</v>
      </c>
    </row>
    <row r="5731" spans="1:2" ht="15">
      <c r="A5731" s="76" t="s">
        <v>6419</v>
      </c>
      <c r="B5731" s="75" t="s">
        <v>7838</v>
      </c>
    </row>
    <row r="5732" spans="1:2" ht="15">
      <c r="A5732" s="76" t="s">
        <v>1348</v>
      </c>
      <c r="B5732" s="75" t="s">
        <v>7838</v>
      </c>
    </row>
    <row r="5733" spans="1:2" ht="15">
      <c r="A5733" s="76" t="s">
        <v>6420</v>
      </c>
      <c r="B5733" s="75" t="s">
        <v>7838</v>
      </c>
    </row>
    <row r="5734" spans="1:2" ht="15">
      <c r="A5734" s="76" t="s">
        <v>6421</v>
      </c>
      <c r="B5734" s="75" t="s">
        <v>7838</v>
      </c>
    </row>
    <row r="5735" spans="1:2" ht="15">
      <c r="A5735" s="76" t="s">
        <v>6422</v>
      </c>
      <c r="B5735" s="75" t="s">
        <v>7838</v>
      </c>
    </row>
    <row r="5736" spans="1:2" ht="15">
      <c r="A5736" s="76" t="s">
        <v>1119</v>
      </c>
      <c r="B5736" s="75" t="s">
        <v>7838</v>
      </c>
    </row>
    <row r="5737" spans="1:2" ht="15">
      <c r="A5737" s="76" t="s">
        <v>665</v>
      </c>
      <c r="B5737" s="75" t="s">
        <v>7838</v>
      </c>
    </row>
    <row r="5738" spans="1:2" ht="15">
      <c r="A5738" s="76" t="s">
        <v>6423</v>
      </c>
      <c r="B5738" s="75" t="s">
        <v>7838</v>
      </c>
    </row>
    <row r="5739" spans="1:2" ht="15">
      <c r="A5739" s="76" t="s">
        <v>6424</v>
      </c>
      <c r="B5739" s="75" t="s">
        <v>7838</v>
      </c>
    </row>
    <row r="5740" spans="1:2" ht="15">
      <c r="A5740" s="76" t="s">
        <v>1359</v>
      </c>
      <c r="B5740" s="75" t="s">
        <v>7838</v>
      </c>
    </row>
    <row r="5741" spans="1:2" ht="15">
      <c r="A5741" s="76" t="s">
        <v>6425</v>
      </c>
      <c r="B5741" s="75" t="s">
        <v>7838</v>
      </c>
    </row>
    <row r="5742" spans="1:2" ht="15">
      <c r="A5742" s="76" t="s">
        <v>6426</v>
      </c>
      <c r="B5742" s="75" t="s">
        <v>7838</v>
      </c>
    </row>
    <row r="5743" spans="1:2" ht="15">
      <c r="A5743" s="76" t="s">
        <v>6427</v>
      </c>
      <c r="B5743" s="75" t="s">
        <v>7838</v>
      </c>
    </row>
    <row r="5744" spans="1:2" ht="15">
      <c r="A5744" s="76" t="s">
        <v>6428</v>
      </c>
      <c r="B5744" s="75" t="s">
        <v>7838</v>
      </c>
    </row>
    <row r="5745" spans="1:2" ht="15">
      <c r="A5745" s="76" t="s">
        <v>6429</v>
      </c>
      <c r="B5745" s="75" t="s">
        <v>7838</v>
      </c>
    </row>
    <row r="5746" spans="1:2" ht="15">
      <c r="A5746" s="76" t="s">
        <v>6430</v>
      </c>
      <c r="B5746" s="75" t="s">
        <v>7838</v>
      </c>
    </row>
    <row r="5747" spans="1:2" ht="15">
      <c r="A5747" s="76" t="s">
        <v>6431</v>
      </c>
      <c r="B5747" s="75" t="s">
        <v>7838</v>
      </c>
    </row>
    <row r="5748" spans="1:2" ht="15">
      <c r="A5748" s="76" t="s">
        <v>6432</v>
      </c>
      <c r="B5748" s="75" t="s">
        <v>7838</v>
      </c>
    </row>
    <row r="5749" spans="1:2" ht="15">
      <c r="A5749" s="76" t="s">
        <v>6433</v>
      </c>
      <c r="B5749" s="75" t="s">
        <v>7838</v>
      </c>
    </row>
    <row r="5750" spans="1:2" ht="15">
      <c r="A5750" s="76" t="s">
        <v>6434</v>
      </c>
      <c r="B5750" s="75" t="s">
        <v>7838</v>
      </c>
    </row>
    <row r="5751" spans="1:2" ht="15">
      <c r="A5751" s="76" t="s">
        <v>6435</v>
      </c>
      <c r="B5751" s="75" t="s">
        <v>7838</v>
      </c>
    </row>
    <row r="5752" spans="1:2" ht="15">
      <c r="A5752" s="76" t="s">
        <v>6436</v>
      </c>
      <c r="B5752" s="75" t="s">
        <v>7838</v>
      </c>
    </row>
    <row r="5753" spans="1:2" ht="15">
      <c r="A5753" s="76" t="s">
        <v>6437</v>
      </c>
      <c r="B5753" s="75" t="s">
        <v>7838</v>
      </c>
    </row>
    <row r="5754" spans="1:2" ht="15">
      <c r="A5754" s="76" t="s">
        <v>6438</v>
      </c>
      <c r="B5754" s="75" t="s">
        <v>7838</v>
      </c>
    </row>
    <row r="5755" spans="1:2" ht="15">
      <c r="A5755" s="76" t="s">
        <v>6439</v>
      </c>
      <c r="B5755" s="75" t="s">
        <v>7838</v>
      </c>
    </row>
    <row r="5756" spans="1:2" ht="15">
      <c r="A5756" s="76" t="s">
        <v>6440</v>
      </c>
      <c r="B5756" s="75" t="s">
        <v>7838</v>
      </c>
    </row>
    <row r="5757" spans="1:2" ht="15">
      <c r="A5757" s="76" t="s">
        <v>6441</v>
      </c>
      <c r="B5757" s="75" t="s">
        <v>7838</v>
      </c>
    </row>
    <row r="5758" spans="1:2" ht="15">
      <c r="A5758" s="76" t="s">
        <v>6442</v>
      </c>
      <c r="B5758" s="75" t="s">
        <v>7838</v>
      </c>
    </row>
    <row r="5759" spans="1:2" ht="15">
      <c r="A5759" s="76" t="s">
        <v>6443</v>
      </c>
      <c r="B5759" s="75" t="s">
        <v>7838</v>
      </c>
    </row>
    <row r="5760" spans="1:2" ht="15">
      <c r="A5760" s="76" t="s">
        <v>6444</v>
      </c>
      <c r="B5760" s="75" t="s">
        <v>7838</v>
      </c>
    </row>
    <row r="5761" spans="1:2" ht="15">
      <c r="A5761" s="76" t="s">
        <v>6445</v>
      </c>
      <c r="B5761" s="75" t="s">
        <v>7838</v>
      </c>
    </row>
    <row r="5762" spans="1:2" ht="15">
      <c r="A5762" s="76" t="s">
        <v>6446</v>
      </c>
      <c r="B5762" s="75" t="s">
        <v>7838</v>
      </c>
    </row>
    <row r="5763" spans="1:2" ht="15">
      <c r="A5763" s="76" t="s">
        <v>756</v>
      </c>
      <c r="B5763" s="75" t="s">
        <v>7838</v>
      </c>
    </row>
    <row r="5764" spans="1:2" ht="15">
      <c r="A5764" s="76" t="s">
        <v>6447</v>
      </c>
      <c r="B5764" s="75" t="s">
        <v>7838</v>
      </c>
    </row>
    <row r="5765" spans="1:2" ht="15">
      <c r="A5765" s="76" t="s">
        <v>6448</v>
      </c>
      <c r="B5765" s="75" t="s">
        <v>7838</v>
      </c>
    </row>
    <row r="5766" spans="1:2" ht="15">
      <c r="A5766" s="76" t="s">
        <v>6449</v>
      </c>
      <c r="B5766" s="75" t="s">
        <v>7838</v>
      </c>
    </row>
    <row r="5767" spans="1:2" ht="15">
      <c r="A5767" s="76" t="s">
        <v>6450</v>
      </c>
      <c r="B5767" s="75" t="s">
        <v>7838</v>
      </c>
    </row>
    <row r="5768" spans="1:2" ht="15">
      <c r="A5768" s="76" t="s">
        <v>6451</v>
      </c>
      <c r="B5768" s="75" t="s">
        <v>7838</v>
      </c>
    </row>
    <row r="5769" spans="1:2" ht="15">
      <c r="A5769" s="76" t="s">
        <v>6452</v>
      </c>
      <c r="B5769" s="75" t="s">
        <v>7838</v>
      </c>
    </row>
    <row r="5770" spans="1:2" ht="15">
      <c r="A5770" s="76" t="s">
        <v>6453</v>
      </c>
      <c r="B5770" s="75" t="s">
        <v>7838</v>
      </c>
    </row>
    <row r="5771" spans="1:2" ht="15">
      <c r="A5771" s="76" t="s">
        <v>6454</v>
      </c>
      <c r="B5771" s="75" t="s">
        <v>7838</v>
      </c>
    </row>
    <row r="5772" spans="1:2" ht="15">
      <c r="A5772" s="76" t="s">
        <v>1205</v>
      </c>
      <c r="B5772" s="75" t="s">
        <v>7838</v>
      </c>
    </row>
    <row r="5773" spans="1:2" ht="15">
      <c r="A5773" s="76" t="s">
        <v>6455</v>
      </c>
      <c r="B5773" s="75" t="s">
        <v>7838</v>
      </c>
    </row>
    <row r="5774" spans="1:2" ht="15">
      <c r="A5774" s="76" t="s">
        <v>6456</v>
      </c>
      <c r="B5774" s="75" t="s">
        <v>7838</v>
      </c>
    </row>
    <row r="5775" spans="1:2" ht="15">
      <c r="A5775" s="76" t="s">
        <v>6457</v>
      </c>
      <c r="B5775" s="75" t="s">
        <v>7838</v>
      </c>
    </row>
    <row r="5776" spans="1:2" ht="15">
      <c r="A5776" s="76" t="s">
        <v>6458</v>
      </c>
      <c r="B5776" s="75" t="s">
        <v>7838</v>
      </c>
    </row>
    <row r="5777" spans="1:2" ht="15">
      <c r="A5777" s="76" t="s">
        <v>6459</v>
      </c>
      <c r="B5777" s="75" t="s">
        <v>7838</v>
      </c>
    </row>
    <row r="5778" spans="1:2" ht="15">
      <c r="A5778" s="76" t="s">
        <v>6460</v>
      </c>
      <c r="B5778" s="75" t="s">
        <v>7838</v>
      </c>
    </row>
    <row r="5779" spans="1:2" ht="15">
      <c r="A5779" s="76" t="s">
        <v>6461</v>
      </c>
      <c r="B5779" s="75" t="s">
        <v>7838</v>
      </c>
    </row>
    <row r="5780" spans="1:2" ht="15">
      <c r="A5780" s="76" t="s">
        <v>6462</v>
      </c>
      <c r="B5780" s="75" t="s">
        <v>7838</v>
      </c>
    </row>
    <row r="5781" spans="1:2" ht="15">
      <c r="A5781" s="76" t="s">
        <v>901</v>
      </c>
      <c r="B5781" s="75" t="s">
        <v>7838</v>
      </c>
    </row>
    <row r="5782" spans="1:2" ht="15">
      <c r="A5782" s="76" t="s">
        <v>6463</v>
      </c>
      <c r="B5782" s="75" t="s">
        <v>7838</v>
      </c>
    </row>
    <row r="5783" spans="1:2" ht="15">
      <c r="A5783" s="76" t="s">
        <v>6464</v>
      </c>
      <c r="B5783" s="75" t="s">
        <v>7838</v>
      </c>
    </row>
    <row r="5784" spans="1:2" ht="15">
      <c r="A5784" s="76" t="s">
        <v>6465</v>
      </c>
      <c r="B5784" s="75" t="s">
        <v>7838</v>
      </c>
    </row>
    <row r="5785" spans="1:2" ht="15">
      <c r="A5785" s="76" t="s">
        <v>6466</v>
      </c>
      <c r="B5785" s="75" t="s">
        <v>7838</v>
      </c>
    </row>
    <row r="5786" spans="1:2" ht="15">
      <c r="A5786" s="76" t="s">
        <v>6467</v>
      </c>
      <c r="B5786" s="75" t="s">
        <v>7838</v>
      </c>
    </row>
    <row r="5787" spans="1:2" ht="15">
      <c r="A5787" s="76" t="s">
        <v>6468</v>
      </c>
      <c r="B5787" s="75" t="s">
        <v>7838</v>
      </c>
    </row>
    <row r="5788" spans="1:2" ht="15">
      <c r="A5788" s="76" t="s">
        <v>6469</v>
      </c>
      <c r="B5788" s="75" t="s">
        <v>7838</v>
      </c>
    </row>
    <row r="5789" spans="1:2" ht="15">
      <c r="A5789" s="76" t="s">
        <v>6470</v>
      </c>
      <c r="B5789" s="75" t="s">
        <v>7838</v>
      </c>
    </row>
    <row r="5790" spans="1:2" ht="15">
      <c r="A5790" s="76" t="s">
        <v>6471</v>
      </c>
      <c r="B5790" s="75" t="s">
        <v>7838</v>
      </c>
    </row>
    <row r="5791" spans="1:2" ht="15">
      <c r="A5791" s="76" t="s">
        <v>6472</v>
      </c>
      <c r="B5791" s="75" t="s">
        <v>7838</v>
      </c>
    </row>
    <row r="5792" spans="1:2" ht="15">
      <c r="A5792" s="76" t="s">
        <v>6473</v>
      </c>
      <c r="B5792" s="75" t="s">
        <v>7838</v>
      </c>
    </row>
    <row r="5793" spans="1:2" ht="15">
      <c r="A5793" s="76" t="s">
        <v>6474</v>
      </c>
      <c r="B5793" s="75" t="s">
        <v>7838</v>
      </c>
    </row>
    <row r="5794" spans="1:2" ht="15">
      <c r="A5794" s="76" t="s">
        <v>6475</v>
      </c>
      <c r="B5794" s="75" t="s">
        <v>7838</v>
      </c>
    </row>
    <row r="5795" spans="1:2" ht="15">
      <c r="A5795" s="76" t="s">
        <v>6476</v>
      </c>
      <c r="B5795" s="75" t="s">
        <v>7838</v>
      </c>
    </row>
    <row r="5796" spans="1:2" ht="15">
      <c r="A5796" s="76" t="s">
        <v>6477</v>
      </c>
      <c r="B5796" s="75" t="s">
        <v>7838</v>
      </c>
    </row>
    <row r="5797" spans="1:2" ht="15">
      <c r="A5797" s="76" t="s">
        <v>6478</v>
      </c>
      <c r="B5797" s="75" t="s">
        <v>7838</v>
      </c>
    </row>
    <row r="5798" spans="1:2" ht="15">
      <c r="A5798" s="76" t="s">
        <v>6479</v>
      </c>
      <c r="B5798" s="75" t="s">
        <v>7838</v>
      </c>
    </row>
    <row r="5799" spans="1:2" ht="15">
      <c r="A5799" s="76" t="s">
        <v>6480</v>
      </c>
      <c r="B5799" s="75" t="s">
        <v>7838</v>
      </c>
    </row>
    <row r="5800" spans="1:2" ht="15">
      <c r="A5800" s="76" t="s">
        <v>6481</v>
      </c>
      <c r="B5800" s="75" t="s">
        <v>7838</v>
      </c>
    </row>
    <row r="5801" spans="1:2" ht="15">
      <c r="A5801" s="76" t="s">
        <v>6482</v>
      </c>
      <c r="B5801" s="75" t="s">
        <v>7838</v>
      </c>
    </row>
    <row r="5802" spans="1:2" ht="15">
      <c r="A5802" s="76" t="s">
        <v>6483</v>
      </c>
      <c r="B5802" s="75" t="s">
        <v>7838</v>
      </c>
    </row>
    <row r="5803" spans="1:2" ht="15">
      <c r="A5803" s="76" t="s">
        <v>6484</v>
      </c>
      <c r="B5803" s="75" t="s">
        <v>7838</v>
      </c>
    </row>
    <row r="5804" spans="1:2" ht="15">
      <c r="A5804" s="76" t="s">
        <v>6485</v>
      </c>
      <c r="B5804" s="75" t="s">
        <v>7838</v>
      </c>
    </row>
    <row r="5805" spans="1:2" ht="15">
      <c r="A5805" s="76" t="s">
        <v>6486</v>
      </c>
      <c r="B5805" s="75" t="s">
        <v>7838</v>
      </c>
    </row>
    <row r="5806" spans="1:2" ht="15">
      <c r="A5806" s="76" t="s">
        <v>6487</v>
      </c>
      <c r="B5806" s="75" t="s">
        <v>7838</v>
      </c>
    </row>
    <row r="5807" spans="1:2" ht="15">
      <c r="A5807" s="76" t="s">
        <v>6488</v>
      </c>
      <c r="B5807" s="75" t="s">
        <v>7838</v>
      </c>
    </row>
    <row r="5808" spans="1:2" ht="15">
      <c r="A5808" s="76" t="s">
        <v>6489</v>
      </c>
      <c r="B5808" s="75" t="s">
        <v>7838</v>
      </c>
    </row>
    <row r="5809" spans="1:2" ht="15">
      <c r="A5809" s="76" t="s">
        <v>6490</v>
      </c>
      <c r="B5809" s="75" t="s">
        <v>7838</v>
      </c>
    </row>
    <row r="5810" spans="1:2" ht="15">
      <c r="A5810" s="76" t="s">
        <v>6491</v>
      </c>
      <c r="B5810" s="75" t="s">
        <v>7838</v>
      </c>
    </row>
    <row r="5811" spans="1:2" ht="15">
      <c r="A5811" s="76" t="s">
        <v>6492</v>
      </c>
      <c r="B5811" s="75" t="s">
        <v>7838</v>
      </c>
    </row>
    <row r="5812" spans="1:2" ht="15">
      <c r="A5812" s="76" t="s">
        <v>6493</v>
      </c>
      <c r="B5812" s="75" t="s">
        <v>7838</v>
      </c>
    </row>
    <row r="5813" spans="1:2" ht="15">
      <c r="A5813" s="76" t="s">
        <v>6494</v>
      </c>
      <c r="B5813" s="75" t="s">
        <v>7838</v>
      </c>
    </row>
    <row r="5814" spans="1:2" ht="15">
      <c r="A5814" s="76" t="s">
        <v>6495</v>
      </c>
      <c r="B5814" s="75" t="s">
        <v>7838</v>
      </c>
    </row>
    <row r="5815" spans="1:2" ht="15">
      <c r="A5815" s="76" t="s">
        <v>6496</v>
      </c>
      <c r="B5815" s="75" t="s">
        <v>7838</v>
      </c>
    </row>
    <row r="5816" spans="1:2" ht="15">
      <c r="A5816" s="76" t="s">
        <v>6497</v>
      </c>
      <c r="B5816" s="75" t="s">
        <v>7838</v>
      </c>
    </row>
    <row r="5817" spans="1:2" ht="15">
      <c r="A5817" s="76" t="s">
        <v>6498</v>
      </c>
      <c r="B5817" s="75" t="s">
        <v>7838</v>
      </c>
    </row>
    <row r="5818" spans="1:2" ht="15">
      <c r="A5818" s="76" t="s">
        <v>6499</v>
      </c>
      <c r="B5818" s="75" t="s">
        <v>7838</v>
      </c>
    </row>
    <row r="5819" spans="1:2" ht="15">
      <c r="A5819" s="76" t="s">
        <v>6500</v>
      </c>
      <c r="B5819" s="75" t="s">
        <v>7838</v>
      </c>
    </row>
    <row r="5820" spans="1:2" ht="15">
      <c r="A5820" s="76" t="s">
        <v>6501</v>
      </c>
      <c r="B5820" s="75" t="s">
        <v>7838</v>
      </c>
    </row>
    <row r="5821" spans="1:2" ht="15">
      <c r="A5821" s="76" t="s">
        <v>6502</v>
      </c>
      <c r="B5821" s="75" t="s">
        <v>7838</v>
      </c>
    </row>
    <row r="5822" spans="1:2" ht="15">
      <c r="A5822" s="76" t="s">
        <v>6503</v>
      </c>
      <c r="B5822" s="75" t="s">
        <v>7838</v>
      </c>
    </row>
    <row r="5823" spans="1:2" ht="15">
      <c r="A5823" s="76" t="s">
        <v>6504</v>
      </c>
      <c r="B5823" s="75" t="s">
        <v>7838</v>
      </c>
    </row>
    <row r="5824" spans="1:2" ht="15">
      <c r="A5824" s="76" t="s">
        <v>6505</v>
      </c>
      <c r="B5824" s="75" t="s">
        <v>7838</v>
      </c>
    </row>
    <row r="5825" spans="1:2" ht="15">
      <c r="A5825" s="76" t="s">
        <v>6506</v>
      </c>
      <c r="B5825" s="75" t="s">
        <v>7838</v>
      </c>
    </row>
    <row r="5826" spans="1:2" ht="15">
      <c r="A5826" s="76" t="s">
        <v>6507</v>
      </c>
      <c r="B5826" s="75" t="s">
        <v>7838</v>
      </c>
    </row>
    <row r="5827" spans="1:2" ht="15">
      <c r="A5827" s="76" t="s">
        <v>6508</v>
      </c>
      <c r="B5827" s="75" t="s">
        <v>7838</v>
      </c>
    </row>
    <row r="5828" spans="1:2" ht="15">
      <c r="A5828" s="76" t="s">
        <v>6509</v>
      </c>
      <c r="B5828" s="75" t="s">
        <v>7838</v>
      </c>
    </row>
    <row r="5829" spans="1:2" ht="15">
      <c r="A5829" s="76" t="s">
        <v>6510</v>
      </c>
      <c r="B5829" s="75" t="s">
        <v>7838</v>
      </c>
    </row>
    <row r="5830" spans="1:2" ht="15">
      <c r="A5830" s="76" t="s">
        <v>6511</v>
      </c>
      <c r="B5830" s="75" t="s">
        <v>7838</v>
      </c>
    </row>
    <row r="5831" spans="1:2" ht="15">
      <c r="A5831" s="76" t="s">
        <v>1049</v>
      </c>
      <c r="B5831" s="75" t="s">
        <v>7838</v>
      </c>
    </row>
    <row r="5832" spans="1:2" ht="15">
      <c r="A5832" s="76" t="s">
        <v>6512</v>
      </c>
      <c r="B5832" s="75" t="s">
        <v>7838</v>
      </c>
    </row>
    <row r="5833" spans="1:2" ht="15">
      <c r="A5833" s="76" t="s">
        <v>6513</v>
      </c>
      <c r="B5833" s="75" t="s">
        <v>7838</v>
      </c>
    </row>
    <row r="5834" spans="1:2" ht="15">
      <c r="A5834" s="76" t="s">
        <v>6514</v>
      </c>
      <c r="B5834" s="75" t="s">
        <v>7838</v>
      </c>
    </row>
    <row r="5835" spans="1:2" ht="15">
      <c r="A5835" s="76" t="s">
        <v>6515</v>
      </c>
      <c r="B5835" s="75" t="s">
        <v>7838</v>
      </c>
    </row>
    <row r="5836" spans="1:2" ht="15">
      <c r="A5836" s="76" t="s">
        <v>6516</v>
      </c>
      <c r="B5836" s="75" t="s">
        <v>7838</v>
      </c>
    </row>
    <row r="5837" spans="1:2" ht="15">
      <c r="A5837" s="76" t="s">
        <v>6517</v>
      </c>
      <c r="B5837" s="75" t="s">
        <v>7838</v>
      </c>
    </row>
    <row r="5838" spans="1:2" ht="15">
      <c r="A5838" s="76" t="s">
        <v>6518</v>
      </c>
      <c r="B5838" s="75" t="s">
        <v>7838</v>
      </c>
    </row>
    <row r="5839" spans="1:2" ht="15">
      <c r="A5839" s="76" t="s">
        <v>6519</v>
      </c>
      <c r="B5839" s="75" t="s">
        <v>7838</v>
      </c>
    </row>
    <row r="5840" spans="1:2" ht="15">
      <c r="A5840" s="76" t="s">
        <v>6520</v>
      </c>
      <c r="B5840" s="75" t="s">
        <v>7838</v>
      </c>
    </row>
    <row r="5841" spans="1:2" ht="15">
      <c r="A5841" s="76" t="s">
        <v>6521</v>
      </c>
      <c r="B5841" s="75" t="s">
        <v>7838</v>
      </c>
    </row>
    <row r="5842" spans="1:2" ht="15">
      <c r="A5842" s="76" t="s">
        <v>6522</v>
      </c>
      <c r="B5842" s="75" t="s">
        <v>7838</v>
      </c>
    </row>
    <row r="5843" spans="1:2" ht="15">
      <c r="A5843" s="76" t="s">
        <v>6523</v>
      </c>
      <c r="B5843" s="75" t="s">
        <v>7838</v>
      </c>
    </row>
    <row r="5844" spans="1:2" ht="15">
      <c r="A5844" s="76" t="s">
        <v>6524</v>
      </c>
      <c r="B5844" s="75" t="s">
        <v>7838</v>
      </c>
    </row>
    <row r="5845" spans="1:2" ht="15">
      <c r="A5845" s="76" t="s">
        <v>6525</v>
      </c>
      <c r="B5845" s="75" t="s">
        <v>7838</v>
      </c>
    </row>
    <row r="5846" spans="1:2" ht="15">
      <c r="A5846" s="76" t="s">
        <v>6526</v>
      </c>
      <c r="B5846" s="75" t="s">
        <v>7838</v>
      </c>
    </row>
    <row r="5847" spans="1:2" ht="15">
      <c r="A5847" s="76" t="s">
        <v>6527</v>
      </c>
      <c r="B5847" s="75" t="s">
        <v>7838</v>
      </c>
    </row>
    <row r="5848" spans="1:2" ht="15">
      <c r="A5848" s="76" t="s">
        <v>1437</v>
      </c>
      <c r="B5848" s="75" t="s">
        <v>7838</v>
      </c>
    </row>
    <row r="5849" spans="1:2" ht="15">
      <c r="A5849" s="76" t="s">
        <v>6528</v>
      </c>
      <c r="B5849" s="75" t="s">
        <v>7838</v>
      </c>
    </row>
    <row r="5850" spans="1:2" ht="15">
      <c r="A5850" s="76" t="s">
        <v>6529</v>
      </c>
      <c r="B5850" s="75" t="s">
        <v>7838</v>
      </c>
    </row>
    <row r="5851" spans="1:2" ht="15">
      <c r="A5851" s="76" t="s">
        <v>6530</v>
      </c>
      <c r="B5851" s="75" t="s">
        <v>7838</v>
      </c>
    </row>
    <row r="5852" spans="1:2" ht="15">
      <c r="A5852" s="76" t="s">
        <v>6531</v>
      </c>
      <c r="B5852" s="75" t="s">
        <v>7838</v>
      </c>
    </row>
    <row r="5853" spans="1:2" ht="15">
      <c r="A5853" s="76" t="s">
        <v>6532</v>
      </c>
      <c r="B5853" s="75" t="s">
        <v>7838</v>
      </c>
    </row>
    <row r="5854" spans="1:2" ht="15">
      <c r="A5854" s="76" t="s">
        <v>6533</v>
      </c>
      <c r="B5854" s="75" t="s">
        <v>7838</v>
      </c>
    </row>
    <row r="5855" spans="1:2" ht="15">
      <c r="A5855" s="76" t="s">
        <v>1446</v>
      </c>
      <c r="B5855" s="75" t="s">
        <v>7838</v>
      </c>
    </row>
    <row r="5856" spans="1:2" ht="15">
      <c r="A5856" s="76" t="s">
        <v>6534</v>
      </c>
      <c r="B5856" s="75" t="s">
        <v>7838</v>
      </c>
    </row>
    <row r="5857" spans="1:2" ht="15">
      <c r="A5857" s="76" t="s">
        <v>6535</v>
      </c>
      <c r="B5857" s="75" t="s">
        <v>7838</v>
      </c>
    </row>
    <row r="5858" spans="1:2" ht="15">
      <c r="A5858" s="76" t="s">
        <v>6536</v>
      </c>
      <c r="B5858" s="75" t="s">
        <v>7838</v>
      </c>
    </row>
    <row r="5859" spans="1:2" ht="15">
      <c r="A5859" s="76" t="s">
        <v>6537</v>
      </c>
      <c r="B5859" s="75" t="s">
        <v>7838</v>
      </c>
    </row>
    <row r="5860" spans="1:2" ht="15">
      <c r="A5860" s="76" t="s">
        <v>6538</v>
      </c>
      <c r="B5860" s="75" t="s">
        <v>7838</v>
      </c>
    </row>
    <row r="5861" spans="1:2" ht="15">
      <c r="A5861" s="76" t="s">
        <v>6539</v>
      </c>
      <c r="B5861" s="75" t="s">
        <v>7838</v>
      </c>
    </row>
    <row r="5862" spans="1:2" ht="15">
      <c r="A5862" s="76" t="s">
        <v>6540</v>
      </c>
      <c r="B5862" s="75" t="s">
        <v>7838</v>
      </c>
    </row>
    <row r="5863" spans="1:2" ht="15">
      <c r="A5863" s="76" t="s">
        <v>6541</v>
      </c>
      <c r="B5863" s="75" t="s">
        <v>7838</v>
      </c>
    </row>
    <row r="5864" spans="1:2" ht="15">
      <c r="A5864" s="76" t="s">
        <v>6542</v>
      </c>
      <c r="B5864" s="75" t="s">
        <v>7838</v>
      </c>
    </row>
    <row r="5865" spans="1:2" ht="15">
      <c r="A5865" s="76" t="s">
        <v>6543</v>
      </c>
      <c r="B5865" s="75" t="s">
        <v>7838</v>
      </c>
    </row>
    <row r="5866" spans="1:2" ht="15">
      <c r="A5866" s="76" t="s">
        <v>6544</v>
      </c>
      <c r="B5866" s="75" t="s">
        <v>7838</v>
      </c>
    </row>
    <row r="5867" spans="1:2" ht="15">
      <c r="A5867" s="76" t="s">
        <v>1226</v>
      </c>
      <c r="B5867" s="75" t="s">
        <v>7838</v>
      </c>
    </row>
    <row r="5868" spans="1:2" ht="15">
      <c r="A5868" s="76" t="s">
        <v>6545</v>
      </c>
      <c r="B5868" s="75" t="s">
        <v>7838</v>
      </c>
    </row>
    <row r="5869" spans="1:2" ht="15">
      <c r="A5869" s="76" t="s">
        <v>6546</v>
      </c>
      <c r="B5869" s="75" t="s">
        <v>7838</v>
      </c>
    </row>
    <row r="5870" spans="1:2" ht="15">
      <c r="A5870" s="76" t="s">
        <v>6547</v>
      </c>
      <c r="B5870" s="75" t="s">
        <v>7838</v>
      </c>
    </row>
    <row r="5871" spans="1:2" ht="15">
      <c r="A5871" s="76" t="s">
        <v>6548</v>
      </c>
      <c r="B5871" s="75" t="s">
        <v>7838</v>
      </c>
    </row>
    <row r="5872" spans="1:2" ht="15">
      <c r="A5872" s="76" t="s">
        <v>6549</v>
      </c>
      <c r="B5872" s="75" t="s">
        <v>7838</v>
      </c>
    </row>
    <row r="5873" spans="1:2" ht="15">
      <c r="A5873" s="76" t="s">
        <v>834</v>
      </c>
      <c r="B5873" s="75" t="s">
        <v>7838</v>
      </c>
    </row>
    <row r="5874" spans="1:2" ht="15">
      <c r="A5874" s="76" t="s">
        <v>6550</v>
      </c>
      <c r="B5874" s="75" t="s">
        <v>7838</v>
      </c>
    </row>
    <row r="5875" spans="1:2" ht="15">
      <c r="A5875" s="76" t="s">
        <v>6551</v>
      </c>
      <c r="B5875" s="75" t="s">
        <v>7838</v>
      </c>
    </row>
    <row r="5876" spans="1:2" ht="15">
      <c r="A5876" s="76" t="s">
        <v>6552</v>
      </c>
      <c r="B5876" s="75" t="s">
        <v>7838</v>
      </c>
    </row>
    <row r="5877" spans="1:2" ht="15">
      <c r="A5877" s="76" t="s">
        <v>6553</v>
      </c>
      <c r="B5877" s="75" t="s">
        <v>7838</v>
      </c>
    </row>
    <row r="5878" spans="1:2" ht="15">
      <c r="A5878" s="76" t="s">
        <v>6554</v>
      </c>
      <c r="B5878" s="75" t="s">
        <v>7838</v>
      </c>
    </row>
    <row r="5879" spans="1:2" ht="15">
      <c r="A5879" s="76" t="s">
        <v>6555</v>
      </c>
      <c r="B5879" s="75" t="s">
        <v>7838</v>
      </c>
    </row>
    <row r="5880" spans="1:2" ht="15">
      <c r="A5880" s="76" t="s">
        <v>6556</v>
      </c>
      <c r="B5880" s="75" t="s">
        <v>7838</v>
      </c>
    </row>
    <row r="5881" spans="1:2" ht="15">
      <c r="A5881" s="76" t="s">
        <v>6557</v>
      </c>
      <c r="B5881" s="75" t="s">
        <v>7838</v>
      </c>
    </row>
    <row r="5882" spans="1:2" ht="15">
      <c r="A5882" s="76" t="s">
        <v>6558</v>
      </c>
      <c r="B5882" s="75" t="s">
        <v>7838</v>
      </c>
    </row>
    <row r="5883" spans="1:2" ht="15">
      <c r="A5883" s="76" t="s">
        <v>6559</v>
      </c>
      <c r="B5883" s="75" t="s">
        <v>7838</v>
      </c>
    </row>
    <row r="5884" spans="1:2" ht="15">
      <c r="A5884" s="76" t="s">
        <v>6560</v>
      </c>
      <c r="B5884" s="75" t="s">
        <v>7838</v>
      </c>
    </row>
    <row r="5885" spans="1:2" ht="15">
      <c r="A5885" s="76" t="s">
        <v>6561</v>
      </c>
      <c r="B5885" s="75" t="s">
        <v>7838</v>
      </c>
    </row>
    <row r="5886" spans="1:2" ht="15">
      <c r="A5886" s="76" t="s">
        <v>6562</v>
      </c>
      <c r="B5886" s="75" t="s">
        <v>7838</v>
      </c>
    </row>
    <row r="5887" spans="1:2" ht="15">
      <c r="A5887" s="76" t="s">
        <v>6563</v>
      </c>
      <c r="B5887" s="75" t="s">
        <v>7838</v>
      </c>
    </row>
    <row r="5888" spans="1:2" ht="15">
      <c r="A5888" s="76" t="s">
        <v>6564</v>
      </c>
      <c r="B5888" s="75" t="s">
        <v>7838</v>
      </c>
    </row>
    <row r="5889" spans="1:2" ht="15">
      <c r="A5889" s="76" t="s">
        <v>6565</v>
      </c>
      <c r="B5889" s="75" t="s">
        <v>7838</v>
      </c>
    </row>
    <row r="5890" spans="1:2" ht="15">
      <c r="A5890" s="76" t="s">
        <v>6566</v>
      </c>
      <c r="B5890" s="75" t="s">
        <v>7838</v>
      </c>
    </row>
    <row r="5891" spans="1:2" ht="15">
      <c r="A5891" s="76" t="s">
        <v>6567</v>
      </c>
      <c r="B5891" s="75" t="s">
        <v>7838</v>
      </c>
    </row>
    <row r="5892" spans="1:2" ht="15">
      <c r="A5892" s="76" t="s">
        <v>6568</v>
      </c>
      <c r="B5892" s="75" t="s">
        <v>7838</v>
      </c>
    </row>
    <row r="5893" spans="1:2" ht="15">
      <c r="A5893" s="76" t="s">
        <v>6569</v>
      </c>
      <c r="B5893" s="75" t="s">
        <v>7838</v>
      </c>
    </row>
    <row r="5894" spans="1:2" ht="15">
      <c r="A5894" s="76" t="s">
        <v>6570</v>
      </c>
      <c r="B5894" s="75" t="s">
        <v>7838</v>
      </c>
    </row>
    <row r="5895" spans="1:2" ht="15">
      <c r="A5895" s="76" t="s">
        <v>469</v>
      </c>
      <c r="B5895" s="75" t="s">
        <v>7838</v>
      </c>
    </row>
    <row r="5896" spans="1:2" ht="15">
      <c r="A5896" s="76" t="s">
        <v>6571</v>
      </c>
      <c r="B5896" s="75" t="s">
        <v>7838</v>
      </c>
    </row>
    <row r="5897" spans="1:2" ht="15">
      <c r="A5897" s="76" t="s">
        <v>6572</v>
      </c>
      <c r="B5897" s="75" t="s">
        <v>7838</v>
      </c>
    </row>
    <row r="5898" spans="1:2" ht="15">
      <c r="A5898" s="76" t="s">
        <v>6573</v>
      </c>
      <c r="B5898" s="75" t="s">
        <v>7838</v>
      </c>
    </row>
    <row r="5899" spans="1:2" ht="15">
      <c r="A5899" s="76" t="s">
        <v>6574</v>
      </c>
      <c r="B5899" s="75" t="s">
        <v>7838</v>
      </c>
    </row>
    <row r="5900" spans="1:2" ht="15">
      <c r="A5900" s="76" t="s">
        <v>6575</v>
      </c>
      <c r="B5900" s="75" t="s">
        <v>7838</v>
      </c>
    </row>
    <row r="5901" spans="1:2" ht="15">
      <c r="A5901" s="76" t="s">
        <v>6576</v>
      </c>
      <c r="B5901" s="75" t="s">
        <v>7838</v>
      </c>
    </row>
    <row r="5902" spans="1:2" ht="15">
      <c r="A5902" s="76" t="s">
        <v>6577</v>
      </c>
      <c r="B5902" s="75" t="s">
        <v>7838</v>
      </c>
    </row>
    <row r="5903" spans="1:2" ht="15">
      <c r="A5903" s="76" t="s">
        <v>6578</v>
      </c>
      <c r="B5903" s="75" t="s">
        <v>7838</v>
      </c>
    </row>
    <row r="5904" spans="1:2" ht="15">
      <c r="A5904" s="76" t="s">
        <v>6579</v>
      </c>
      <c r="B5904" s="75" t="s">
        <v>7838</v>
      </c>
    </row>
    <row r="5905" spans="1:2" ht="15">
      <c r="A5905" s="76" t="s">
        <v>6580</v>
      </c>
      <c r="B5905" s="75" t="s">
        <v>7838</v>
      </c>
    </row>
    <row r="5906" spans="1:2" ht="15">
      <c r="A5906" s="76" t="s">
        <v>6581</v>
      </c>
      <c r="B5906" s="75" t="s">
        <v>7838</v>
      </c>
    </row>
    <row r="5907" spans="1:2" ht="15">
      <c r="A5907" s="76" t="s">
        <v>6582</v>
      </c>
      <c r="B5907" s="75" t="s">
        <v>7838</v>
      </c>
    </row>
    <row r="5908" spans="1:2" ht="15">
      <c r="A5908" s="76" t="s">
        <v>742</v>
      </c>
      <c r="B5908" s="75" t="s">
        <v>7838</v>
      </c>
    </row>
    <row r="5909" spans="1:2" ht="15">
      <c r="A5909" s="76" t="s">
        <v>6583</v>
      </c>
      <c r="B5909" s="75" t="s">
        <v>7838</v>
      </c>
    </row>
    <row r="5910" spans="1:2" ht="15">
      <c r="A5910" s="76" t="s">
        <v>547</v>
      </c>
      <c r="B5910" s="75" t="s">
        <v>7838</v>
      </c>
    </row>
    <row r="5911" spans="1:2" ht="15">
      <c r="A5911" s="76" t="s">
        <v>6584</v>
      </c>
      <c r="B5911" s="75" t="s">
        <v>7838</v>
      </c>
    </row>
    <row r="5912" spans="1:2" ht="15">
      <c r="A5912" s="76" t="s">
        <v>631</v>
      </c>
      <c r="B5912" s="75" t="s">
        <v>7838</v>
      </c>
    </row>
    <row r="5913" spans="1:2" ht="15">
      <c r="A5913" s="76" t="s">
        <v>6585</v>
      </c>
      <c r="B5913" s="75" t="s">
        <v>7838</v>
      </c>
    </row>
    <row r="5914" spans="1:2" ht="15">
      <c r="A5914" s="76" t="s">
        <v>6586</v>
      </c>
      <c r="B5914" s="75" t="s">
        <v>7838</v>
      </c>
    </row>
    <row r="5915" spans="1:2" ht="15">
      <c r="A5915" s="76" t="s">
        <v>962</v>
      </c>
      <c r="B5915" s="75" t="s">
        <v>7838</v>
      </c>
    </row>
    <row r="5916" spans="1:2" ht="15">
      <c r="A5916" s="76" t="s">
        <v>6587</v>
      </c>
      <c r="B5916" s="75" t="s">
        <v>7838</v>
      </c>
    </row>
    <row r="5917" spans="1:2" ht="15">
      <c r="A5917" s="76" t="s">
        <v>6588</v>
      </c>
      <c r="B5917" s="75" t="s">
        <v>7838</v>
      </c>
    </row>
    <row r="5918" spans="1:2" ht="15">
      <c r="A5918" s="76" t="s">
        <v>6589</v>
      </c>
      <c r="B5918" s="75" t="s">
        <v>7838</v>
      </c>
    </row>
    <row r="5919" spans="1:2" ht="15">
      <c r="A5919" s="76" t="s">
        <v>6590</v>
      </c>
      <c r="B5919" s="75" t="s">
        <v>7838</v>
      </c>
    </row>
    <row r="5920" spans="1:2" ht="15">
      <c r="A5920" s="76" t="s">
        <v>6591</v>
      </c>
      <c r="B5920" s="75" t="s">
        <v>7838</v>
      </c>
    </row>
    <row r="5921" spans="1:2" ht="15">
      <c r="A5921" s="76" t="s">
        <v>1164</v>
      </c>
      <c r="B5921" s="75" t="s">
        <v>7838</v>
      </c>
    </row>
    <row r="5922" spans="1:2" ht="15">
      <c r="A5922" s="76" t="s">
        <v>6592</v>
      </c>
      <c r="B5922" s="75" t="s">
        <v>7838</v>
      </c>
    </row>
    <row r="5923" spans="1:2" ht="15">
      <c r="A5923" s="76" t="s">
        <v>1344</v>
      </c>
      <c r="B5923" s="75" t="s">
        <v>7838</v>
      </c>
    </row>
    <row r="5924" spans="1:2" ht="15">
      <c r="A5924" s="76" t="s">
        <v>1356</v>
      </c>
      <c r="B5924" s="75" t="s">
        <v>7838</v>
      </c>
    </row>
    <row r="5925" spans="1:2" ht="15">
      <c r="A5925" s="76" t="s">
        <v>1189</v>
      </c>
      <c r="B5925" s="75" t="s">
        <v>7838</v>
      </c>
    </row>
    <row r="5926" spans="1:2" ht="15">
      <c r="A5926" s="76" t="s">
        <v>6593</v>
      </c>
      <c r="B5926" s="75" t="s">
        <v>7838</v>
      </c>
    </row>
    <row r="5927" spans="1:2" ht="15">
      <c r="A5927" s="76" t="s">
        <v>6594</v>
      </c>
      <c r="B5927" s="75" t="s">
        <v>7838</v>
      </c>
    </row>
    <row r="5928" spans="1:2" ht="15">
      <c r="A5928" s="76" t="s">
        <v>6595</v>
      </c>
      <c r="B5928" s="75" t="s">
        <v>7838</v>
      </c>
    </row>
    <row r="5929" spans="1:2" ht="15">
      <c r="A5929" s="76" t="s">
        <v>6596</v>
      </c>
      <c r="B5929" s="75" t="s">
        <v>7838</v>
      </c>
    </row>
    <row r="5930" spans="1:2" ht="15">
      <c r="A5930" s="76" t="s">
        <v>6597</v>
      </c>
      <c r="B5930" s="75" t="s">
        <v>7838</v>
      </c>
    </row>
    <row r="5931" spans="1:2" ht="15">
      <c r="A5931" s="76" t="s">
        <v>6598</v>
      </c>
      <c r="B5931" s="75" t="s">
        <v>7838</v>
      </c>
    </row>
    <row r="5932" spans="1:2" ht="15">
      <c r="A5932" s="76" t="s">
        <v>6599</v>
      </c>
      <c r="B5932" s="75" t="s">
        <v>7838</v>
      </c>
    </row>
    <row r="5933" spans="1:2" ht="15">
      <c r="A5933" s="76" t="s">
        <v>6600</v>
      </c>
      <c r="B5933" s="75" t="s">
        <v>7838</v>
      </c>
    </row>
    <row r="5934" spans="1:2" ht="15">
      <c r="A5934" s="76" t="s">
        <v>6601</v>
      </c>
      <c r="B5934" s="75" t="s">
        <v>7838</v>
      </c>
    </row>
    <row r="5935" spans="1:2" ht="15">
      <c r="A5935" s="76" t="s">
        <v>6602</v>
      </c>
      <c r="B5935" s="75" t="s">
        <v>7838</v>
      </c>
    </row>
    <row r="5936" spans="1:2" ht="15">
      <c r="A5936" s="76" t="s">
        <v>6603</v>
      </c>
      <c r="B5936" s="75" t="s">
        <v>7838</v>
      </c>
    </row>
    <row r="5937" spans="1:2" ht="15">
      <c r="A5937" s="76" t="s">
        <v>1278</v>
      </c>
      <c r="B5937" s="75" t="s">
        <v>7838</v>
      </c>
    </row>
    <row r="5938" spans="1:2" ht="15">
      <c r="A5938" s="76" t="s">
        <v>6604</v>
      </c>
      <c r="B5938" s="75" t="s">
        <v>7838</v>
      </c>
    </row>
    <row r="5939" spans="1:2" ht="15">
      <c r="A5939" s="76" t="s">
        <v>6605</v>
      </c>
      <c r="B5939" s="75" t="s">
        <v>7838</v>
      </c>
    </row>
    <row r="5940" spans="1:2" ht="15">
      <c r="A5940" s="76" t="s">
        <v>6606</v>
      </c>
      <c r="B5940" s="75" t="s">
        <v>7838</v>
      </c>
    </row>
    <row r="5941" spans="1:2" ht="15">
      <c r="A5941" s="76" t="s">
        <v>6607</v>
      </c>
      <c r="B5941" s="75" t="s">
        <v>7838</v>
      </c>
    </row>
    <row r="5942" spans="1:2" ht="15">
      <c r="A5942" s="76" t="s">
        <v>6608</v>
      </c>
      <c r="B5942" s="75" t="s">
        <v>7838</v>
      </c>
    </row>
    <row r="5943" spans="1:2" ht="15">
      <c r="A5943" s="76" t="s">
        <v>1526</v>
      </c>
      <c r="B5943" s="75" t="s">
        <v>7838</v>
      </c>
    </row>
    <row r="5944" spans="1:2" ht="15">
      <c r="A5944" s="76" t="s">
        <v>1525</v>
      </c>
      <c r="B5944" s="75" t="s">
        <v>7838</v>
      </c>
    </row>
    <row r="5945" spans="1:2" ht="15">
      <c r="A5945" s="76" t="s">
        <v>6609</v>
      </c>
      <c r="B5945" s="75" t="s">
        <v>7838</v>
      </c>
    </row>
    <row r="5946" spans="1:2" ht="15">
      <c r="A5946" s="76" t="s">
        <v>6610</v>
      </c>
      <c r="B5946" s="75" t="s">
        <v>7838</v>
      </c>
    </row>
    <row r="5947" spans="1:2" ht="15">
      <c r="A5947" s="76" t="s">
        <v>6611</v>
      </c>
      <c r="B5947" s="75" t="s">
        <v>7838</v>
      </c>
    </row>
    <row r="5948" spans="1:2" ht="15">
      <c r="A5948" s="76" t="s">
        <v>6612</v>
      </c>
      <c r="B5948" s="75" t="s">
        <v>7838</v>
      </c>
    </row>
    <row r="5949" spans="1:2" ht="15">
      <c r="A5949" s="76" t="s">
        <v>6613</v>
      </c>
      <c r="B5949" s="75" t="s">
        <v>7838</v>
      </c>
    </row>
    <row r="5950" spans="1:2" ht="15">
      <c r="A5950" s="76" t="s">
        <v>6614</v>
      </c>
      <c r="B5950" s="75" t="s">
        <v>7838</v>
      </c>
    </row>
    <row r="5951" spans="1:2" ht="15">
      <c r="A5951" s="76" t="s">
        <v>6615</v>
      </c>
      <c r="B5951" s="75" t="s">
        <v>7838</v>
      </c>
    </row>
    <row r="5952" spans="1:2" ht="15">
      <c r="A5952" s="76" t="s">
        <v>6616</v>
      </c>
      <c r="B5952" s="75" t="s">
        <v>7838</v>
      </c>
    </row>
    <row r="5953" spans="1:2" ht="15">
      <c r="A5953" s="76" t="s">
        <v>6617</v>
      </c>
      <c r="B5953" s="75" t="s">
        <v>7838</v>
      </c>
    </row>
    <row r="5954" spans="1:2" ht="15">
      <c r="A5954" s="76" t="s">
        <v>6618</v>
      </c>
      <c r="B5954" s="75" t="s">
        <v>7838</v>
      </c>
    </row>
    <row r="5955" spans="1:2" ht="15">
      <c r="A5955" s="76" t="s">
        <v>6619</v>
      </c>
      <c r="B5955" s="75" t="s">
        <v>7838</v>
      </c>
    </row>
    <row r="5956" spans="1:2" ht="15">
      <c r="A5956" s="76" t="s">
        <v>6620</v>
      </c>
      <c r="B5956" s="75" t="s">
        <v>7838</v>
      </c>
    </row>
    <row r="5957" spans="1:2" ht="15">
      <c r="A5957" s="76" t="s">
        <v>6621</v>
      </c>
      <c r="B5957" s="75" t="s">
        <v>7838</v>
      </c>
    </row>
    <row r="5958" spans="1:2" ht="15">
      <c r="A5958" s="76" t="s">
        <v>6622</v>
      </c>
      <c r="B5958" s="75" t="s">
        <v>7838</v>
      </c>
    </row>
    <row r="5959" spans="1:2" ht="15">
      <c r="A5959" s="76" t="s">
        <v>6623</v>
      </c>
      <c r="B5959" s="75" t="s">
        <v>7838</v>
      </c>
    </row>
    <row r="5960" spans="1:2" ht="15">
      <c r="A5960" s="76" t="s">
        <v>6624</v>
      </c>
      <c r="B5960" s="75" t="s">
        <v>7838</v>
      </c>
    </row>
    <row r="5961" spans="1:2" ht="15">
      <c r="A5961" s="76" t="s">
        <v>6625</v>
      </c>
      <c r="B5961" s="75" t="s">
        <v>7838</v>
      </c>
    </row>
    <row r="5962" spans="1:2" ht="15">
      <c r="A5962" s="76" t="s">
        <v>6626</v>
      </c>
      <c r="B5962" s="75" t="s">
        <v>7838</v>
      </c>
    </row>
    <row r="5963" spans="1:2" ht="15">
      <c r="A5963" s="76" t="s">
        <v>6627</v>
      </c>
      <c r="B5963" s="75" t="s">
        <v>7838</v>
      </c>
    </row>
    <row r="5964" spans="1:2" ht="15">
      <c r="A5964" s="76" t="s">
        <v>803</v>
      </c>
      <c r="B5964" s="75" t="s">
        <v>7838</v>
      </c>
    </row>
    <row r="5965" spans="1:2" ht="15">
      <c r="A5965" s="76" t="s">
        <v>6628</v>
      </c>
      <c r="B5965" s="75" t="s">
        <v>7838</v>
      </c>
    </row>
    <row r="5966" spans="1:2" ht="15">
      <c r="A5966" s="76" t="s">
        <v>6629</v>
      </c>
      <c r="B5966" s="75" t="s">
        <v>7838</v>
      </c>
    </row>
    <row r="5967" spans="1:2" ht="15">
      <c r="A5967" s="76" t="s">
        <v>6630</v>
      </c>
      <c r="B5967" s="75" t="s">
        <v>7838</v>
      </c>
    </row>
    <row r="5968" spans="1:2" ht="15">
      <c r="A5968" s="76" t="s">
        <v>6631</v>
      </c>
      <c r="B5968" s="75" t="s">
        <v>7838</v>
      </c>
    </row>
    <row r="5969" spans="1:2" ht="15">
      <c r="A5969" s="76" t="s">
        <v>6632</v>
      </c>
      <c r="B5969" s="75" t="s">
        <v>7838</v>
      </c>
    </row>
    <row r="5970" spans="1:2" ht="15">
      <c r="A5970" s="76" t="s">
        <v>6633</v>
      </c>
      <c r="B5970" s="75" t="s">
        <v>7838</v>
      </c>
    </row>
    <row r="5971" spans="1:2" ht="15">
      <c r="A5971" s="76" t="s">
        <v>1339</v>
      </c>
      <c r="B5971" s="75" t="s">
        <v>7838</v>
      </c>
    </row>
    <row r="5972" spans="1:2" ht="15">
      <c r="A5972" s="76" t="s">
        <v>1448</v>
      </c>
      <c r="B5972" s="75" t="s">
        <v>7838</v>
      </c>
    </row>
    <row r="5973" spans="1:2" ht="15">
      <c r="A5973" s="76" t="s">
        <v>6634</v>
      </c>
      <c r="B5973" s="75" t="s">
        <v>7838</v>
      </c>
    </row>
    <row r="5974" spans="1:2" ht="15">
      <c r="A5974" s="76" t="s">
        <v>1331</v>
      </c>
      <c r="B5974" s="75" t="s">
        <v>7838</v>
      </c>
    </row>
    <row r="5975" spans="1:2" ht="15">
      <c r="A5975" s="76" t="s">
        <v>1043</v>
      </c>
      <c r="B5975" s="75" t="s">
        <v>7838</v>
      </c>
    </row>
    <row r="5976" spans="1:2" ht="15">
      <c r="A5976" s="76" t="s">
        <v>6635</v>
      </c>
      <c r="B5976" s="75" t="s">
        <v>7838</v>
      </c>
    </row>
    <row r="5977" spans="1:2" ht="15">
      <c r="A5977" s="76" t="s">
        <v>6636</v>
      </c>
      <c r="B5977" s="75" t="s">
        <v>7838</v>
      </c>
    </row>
    <row r="5978" spans="1:2" ht="15">
      <c r="A5978" s="76" t="s">
        <v>6637</v>
      </c>
      <c r="B5978" s="75" t="s">
        <v>7838</v>
      </c>
    </row>
    <row r="5979" spans="1:2" ht="15">
      <c r="A5979" s="76" t="s">
        <v>6638</v>
      </c>
      <c r="B5979" s="75" t="s">
        <v>7838</v>
      </c>
    </row>
    <row r="5980" spans="1:2" ht="15">
      <c r="A5980" s="76" t="s">
        <v>6639</v>
      </c>
      <c r="B5980" s="75" t="s">
        <v>7838</v>
      </c>
    </row>
    <row r="5981" spans="1:2" ht="15">
      <c r="A5981" s="76" t="s">
        <v>6640</v>
      </c>
      <c r="B5981" s="75" t="s">
        <v>7838</v>
      </c>
    </row>
    <row r="5982" spans="1:2" ht="15">
      <c r="A5982" s="76" t="s">
        <v>6641</v>
      </c>
      <c r="B5982" s="75" t="s">
        <v>7838</v>
      </c>
    </row>
    <row r="5983" spans="1:2" ht="15">
      <c r="A5983" s="76" t="s">
        <v>1453</v>
      </c>
      <c r="B5983" s="75" t="s">
        <v>7838</v>
      </c>
    </row>
    <row r="5984" spans="1:2" ht="15">
      <c r="A5984" s="76" t="s">
        <v>6642</v>
      </c>
      <c r="B5984" s="75" t="s">
        <v>7838</v>
      </c>
    </row>
    <row r="5985" spans="1:2" ht="15">
      <c r="A5985" s="76" t="s">
        <v>6643</v>
      </c>
      <c r="B5985" s="75" t="s">
        <v>7838</v>
      </c>
    </row>
    <row r="5986" spans="1:2" ht="15">
      <c r="A5986" s="76" t="s">
        <v>6644</v>
      </c>
      <c r="B5986" s="75" t="s">
        <v>7838</v>
      </c>
    </row>
    <row r="5987" spans="1:2" ht="15">
      <c r="A5987" s="76" t="s">
        <v>6645</v>
      </c>
      <c r="B5987" s="75" t="s">
        <v>7838</v>
      </c>
    </row>
    <row r="5988" spans="1:2" ht="15">
      <c r="A5988" s="76" t="s">
        <v>956</v>
      </c>
      <c r="B5988" s="75" t="s">
        <v>7838</v>
      </c>
    </row>
    <row r="5989" spans="1:2" ht="15">
      <c r="A5989" s="76" t="s">
        <v>6646</v>
      </c>
      <c r="B5989" s="75" t="s">
        <v>7838</v>
      </c>
    </row>
    <row r="5990" spans="1:2" ht="15">
      <c r="A5990" s="76" t="s">
        <v>6647</v>
      </c>
      <c r="B5990" s="75" t="s">
        <v>7838</v>
      </c>
    </row>
    <row r="5991" spans="1:2" ht="15">
      <c r="A5991" s="76" t="s">
        <v>6648</v>
      </c>
      <c r="B5991" s="75" t="s">
        <v>7838</v>
      </c>
    </row>
    <row r="5992" spans="1:2" ht="15">
      <c r="A5992" s="76" t="s">
        <v>6649</v>
      </c>
      <c r="B5992" s="75" t="s">
        <v>7838</v>
      </c>
    </row>
    <row r="5993" spans="1:2" ht="15">
      <c r="A5993" s="76" t="s">
        <v>1147</v>
      </c>
      <c r="B5993" s="75" t="s">
        <v>7838</v>
      </c>
    </row>
    <row r="5994" spans="1:2" ht="15">
      <c r="A5994" s="76" t="s">
        <v>6650</v>
      </c>
      <c r="B5994" s="75" t="s">
        <v>7838</v>
      </c>
    </row>
    <row r="5995" spans="1:2" ht="15">
      <c r="A5995" s="76" t="s">
        <v>872</v>
      </c>
      <c r="B5995" s="75" t="s">
        <v>7838</v>
      </c>
    </row>
    <row r="5996" spans="1:2" ht="15">
      <c r="A5996" s="76" t="s">
        <v>6651</v>
      </c>
      <c r="B5996" s="75" t="s">
        <v>7838</v>
      </c>
    </row>
    <row r="5997" spans="1:2" ht="15">
      <c r="A5997" s="76" t="s">
        <v>6652</v>
      </c>
      <c r="B5997" s="75" t="s">
        <v>7838</v>
      </c>
    </row>
    <row r="5998" spans="1:2" ht="15">
      <c r="A5998" s="76" t="s">
        <v>6653</v>
      </c>
      <c r="B5998" s="75" t="s">
        <v>7838</v>
      </c>
    </row>
    <row r="5999" spans="1:2" ht="15">
      <c r="A5999" s="76" t="s">
        <v>6654</v>
      </c>
      <c r="B5999" s="75" t="s">
        <v>7838</v>
      </c>
    </row>
    <row r="6000" spans="1:2" ht="15">
      <c r="A6000" s="76" t="s">
        <v>6655</v>
      </c>
      <c r="B6000" s="75" t="s">
        <v>7838</v>
      </c>
    </row>
    <row r="6001" spans="1:2" ht="15">
      <c r="A6001" s="76" t="s">
        <v>6656</v>
      </c>
      <c r="B6001" s="75" t="s">
        <v>7838</v>
      </c>
    </row>
    <row r="6002" spans="1:2" ht="15">
      <c r="A6002" s="76" t="s">
        <v>6657</v>
      </c>
      <c r="B6002" s="75" t="s">
        <v>7838</v>
      </c>
    </row>
    <row r="6003" spans="1:2" ht="15">
      <c r="A6003" s="76" t="s">
        <v>6658</v>
      </c>
      <c r="B6003" s="75" t="s">
        <v>7838</v>
      </c>
    </row>
    <row r="6004" spans="1:2" ht="15">
      <c r="A6004" s="76" t="s">
        <v>6659</v>
      </c>
      <c r="B6004" s="75" t="s">
        <v>7838</v>
      </c>
    </row>
    <row r="6005" spans="1:2" ht="15">
      <c r="A6005" s="76" t="s">
        <v>1124</v>
      </c>
      <c r="B6005" s="75" t="s">
        <v>7838</v>
      </c>
    </row>
    <row r="6006" spans="1:2" ht="15">
      <c r="A6006" s="76" t="s">
        <v>6660</v>
      </c>
      <c r="B6006" s="75" t="s">
        <v>7838</v>
      </c>
    </row>
    <row r="6007" spans="1:2" ht="15">
      <c r="A6007" s="76" t="s">
        <v>6661</v>
      </c>
      <c r="B6007" s="75" t="s">
        <v>7838</v>
      </c>
    </row>
    <row r="6008" spans="1:2" ht="15">
      <c r="A6008" s="76" t="s">
        <v>6662</v>
      </c>
      <c r="B6008" s="75" t="s">
        <v>7838</v>
      </c>
    </row>
    <row r="6009" spans="1:2" ht="15">
      <c r="A6009" s="76" t="s">
        <v>6663</v>
      </c>
      <c r="B6009" s="75" t="s">
        <v>7838</v>
      </c>
    </row>
    <row r="6010" spans="1:2" ht="15">
      <c r="A6010" s="76" t="s">
        <v>6664</v>
      </c>
      <c r="B6010" s="75" t="s">
        <v>7838</v>
      </c>
    </row>
    <row r="6011" spans="1:2" ht="15">
      <c r="A6011" s="76" t="s">
        <v>6665</v>
      </c>
      <c r="B6011" s="75" t="s">
        <v>7838</v>
      </c>
    </row>
    <row r="6012" spans="1:2" ht="15">
      <c r="A6012" s="76" t="s">
        <v>6666</v>
      </c>
      <c r="B6012" s="75" t="s">
        <v>7838</v>
      </c>
    </row>
    <row r="6013" spans="1:2" ht="15">
      <c r="A6013" s="76" t="s">
        <v>1107</v>
      </c>
      <c r="B6013" s="75" t="s">
        <v>7838</v>
      </c>
    </row>
    <row r="6014" spans="1:2" ht="15">
      <c r="A6014" s="76" t="s">
        <v>6667</v>
      </c>
      <c r="B6014" s="75" t="s">
        <v>7838</v>
      </c>
    </row>
    <row r="6015" spans="1:2" ht="15">
      <c r="A6015" s="76" t="s">
        <v>1142</v>
      </c>
      <c r="B6015" s="75" t="s">
        <v>7838</v>
      </c>
    </row>
    <row r="6016" spans="1:2" ht="15">
      <c r="A6016" s="76" t="s">
        <v>6668</v>
      </c>
      <c r="B6016" s="75" t="s">
        <v>7838</v>
      </c>
    </row>
    <row r="6017" spans="1:2" ht="15">
      <c r="A6017" s="76" t="s">
        <v>6669</v>
      </c>
      <c r="B6017" s="75" t="s">
        <v>7838</v>
      </c>
    </row>
    <row r="6018" spans="1:2" ht="15">
      <c r="A6018" s="76" t="s">
        <v>6670</v>
      </c>
      <c r="B6018" s="75" t="s">
        <v>7838</v>
      </c>
    </row>
    <row r="6019" spans="1:2" ht="15">
      <c r="A6019" s="76" t="s">
        <v>6671</v>
      </c>
      <c r="B6019" s="75" t="s">
        <v>7838</v>
      </c>
    </row>
    <row r="6020" spans="1:2" ht="15">
      <c r="A6020" s="76" t="s">
        <v>6672</v>
      </c>
      <c r="B6020" s="75" t="s">
        <v>7838</v>
      </c>
    </row>
    <row r="6021" spans="1:2" ht="15">
      <c r="A6021" s="76" t="s">
        <v>6673</v>
      </c>
      <c r="B6021" s="75" t="s">
        <v>7838</v>
      </c>
    </row>
    <row r="6022" spans="1:2" ht="15">
      <c r="A6022" s="76" t="s">
        <v>6674</v>
      </c>
      <c r="B6022" s="75" t="s">
        <v>7838</v>
      </c>
    </row>
    <row r="6023" spans="1:2" ht="15">
      <c r="A6023" s="76" t="s">
        <v>6675</v>
      </c>
      <c r="B6023" s="75" t="s">
        <v>7838</v>
      </c>
    </row>
    <row r="6024" spans="1:2" ht="15">
      <c r="A6024" s="76" t="s">
        <v>6676</v>
      </c>
      <c r="B6024" s="75" t="s">
        <v>7838</v>
      </c>
    </row>
    <row r="6025" spans="1:2" ht="15">
      <c r="A6025" s="76" t="s">
        <v>6677</v>
      </c>
      <c r="B6025" s="75" t="s">
        <v>7838</v>
      </c>
    </row>
    <row r="6026" spans="1:2" ht="15">
      <c r="A6026" s="76" t="s">
        <v>6678</v>
      </c>
      <c r="B6026" s="75" t="s">
        <v>7838</v>
      </c>
    </row>
    <row r="6027" spans="1:2" ht="15">
      <c r="A6027" s="76" t="s">
        <v>441</v>
      </c>
      <c r="B6027" s="75" t="s">
        <v>7838</v>
      </c>
    </row>
    <row r="6028" spans="1:2" ht="15">
      <c r="A6028" s="76" t="s">
        <v>6679</v>
      </c>
      <c r="B6028" s="75" t="s">
        <v>7838</v>
      </c>
    </row>
    <row r="6029" spans="1:2" ht="15">
      <c r="A6029" s="76" t="s">
        <v>6680</v>
      </c>
      <c r="B6029" s="75" t="s">
        <v>7838</v>
      </c>
    </row>
    <row r="6030" spans="1:2" ht="15">
      <c r="A6030" s="76" t="s">
        <v>6681</v>
      </c>
      <c r="B6030" s="75" t="s">
        <v>7838</v>
      </c>
    </row>
    <row r="6031" spans="1:2" ht="15">
      <c r="A6031" s="76" t="s">
        <v>6682</v>
      </c>
      <c r="B6031" s="75" t="s">
        <v>7838</v>
      </c>
    </row>
    <row r="6032" spans="1:2" ht="15">
      <c r="A6032" s="76" t="s">
        <v>6683</v>
      </c>
      <c r="B6032" s="75" t="s">
        <v>7838</v>
      </c>
    </row>
    <row r="6033" spans="1:2" ht="15">
      <c r="A6033" s="76" t="s">
        <v>6684</v>
      </c>
      <c r="B6033" s="75" t="s">
        <v>7838</v>
      </c>
    </row>
    <row r="6034" spans="1:2" ht="15">
      <c r="A6034" s="76" t="s">
        <v>6685</v>
      </c>
      <c r="B6034" s="75" t="s">
        <v>7838</v>
      </c>
    </row>
    <row r="6035" spans="1:2" ht="15">
      <c r="A6035" s="76" t="s">
        <v>1223</v>
      </c>
      <c r="B6035" s="75" t="s">
        <v>7838</v>
      </c>
    </row>
    <row r="6036" spans="1:2" ht="15">
      <c r="A6036" s="76" t="s">
        <v>725</v>
      </c>
      <c r="B6036" s="75" t="s">
        <v>7838</v>
      </c>
    </row>
    <row r="6037" spans="1:2" ht="15">
      <c r="A6037" s="76" t="s">
        <v>6686</v>
      </c>
      <c r="B6037" s="75" t="s">
        <v>7838</v>
      </c>
    </row>
    <row r="6038" spans="1:2" ht="15">
      <c r="A6038" s="76" t="s">
        <v>938</v>
      </c>
      <c r="B6038" s="75" t="s">
        <v>7838</v>
      </c>
    </row>
    <row r="6039" spans="1:2" ht="15">
      <c r="A6039" s="76" t="s">
        <v>6687</v>
      </c>
      <c r="B6039" s="75" t="s">
        <v>7838</v>
      </c>
    </row>
    <row r="6040" spans="1:2" ht="15">
      <c r="A6040" s="76" t="s">
        <v>6688</v>
      </c>
      <c r="B6040" s="75" t="s">
        <v>7838</v>
      </c>
    </row>
    <row r="6041" spans="1:2" ht="15">
      <c r="A6041" s="76" t="s">
        <v>6689</v>
      </c>
      <c r="B6041" s="75" t="s">
        <v>7838</v>
      </c>
    </row>
    <row r="6042" spans="1:2" ht="15">
      <c r="A6042" s="76" t="s">
        <v>6690</v>
      </c>
      <c r="B6042" s="75" t="s">
        <v>7838</v>
      </c>
    </row>
    <row r="6043" spans="1:2" ht="15">
      <c r="A6043" s="76" t="s">
        <v>6691</v>
      </c>
      <c r="B6043" s="75" t="s">
        <v>7838</v>
      </c>
    </row>
    <row r="6044" spans="1:2" ht="15">
      <c r="A6044" s="76" t="s">
        <v>6692</v>
      </c>
      <c r="B6044" s="75" t="s">
        <v>7838</v>
      </c>
    </row>
    <row r="6045" spans="1:2" ht="15">
      <c r="A6045" s="76" t="s">
        <v>6693</v>
      </c>
      <c r="B6045" s="75" t="s">
        <v>7838</v>
      </c>
    </row>
    <row r="6046" spans="1:2" ht="15">
      <c r="A6046" s="76" t="s">
        <v>6694</v>
      </c>
      <c r="B6046" s="75" t="s">
        <v>7838</v>
      </c>
    </row>
    <row r="6047" spans="1:2" ht="15">
      <c r="A6047" s="76" t="s">
        <v>6695</v>
      </c>
      <c r="B6047" s="75" t="s">
        <v>7838</v>
      </c>
    </row>
    <row r="6048" spans="1:2" ht="15">
      <c r="A6048" s="76" t="s">
        <v>6696</v>
      </c>
      <c r="B6048" s="75" t="s">
        <v>7838</v>
      </c>
    </row>
    <row r="6049" spans="1:2" ht="15">
      <c r="A6049" s="76" t="s">
        <v>6697</v>
      </c>
      <c r="B6049" s="75" t="s">
        <v>7838</v>
      </c>
    </row>
    <row r="6050" spans="1:2" ht="15">
      <c r="A6050" s="76" t="s">
        <v>6698</v>
      </c>
      <c r="B6050" s="75" t="s">
        <v>7838</v>
      </c>
    </row>
    <row r="6051" spans="1:2" ht="15">
      <c r="A6051" s="76" t="s">
        <v>6699</v>
      </c>
      <c r="B6051" s="75" t="s">
        <v>7838</v>
      </c>
    </row>
    <row r="6052" spans="1:2" ht="15">
      <c r="A6052" s="76" t="s">
        <v>6700</v>
      </c>
      <c r="B6052" s="75" t="s">
        <v>7838</v>
      </c>
    </row>
    <row r="6053" spans="1:2" ht="15">
      <c r="A6053" s="76" t="s">
        <v>6701</v>
      </c>
      <c r="B6053" s="75" t="s">
        <v>7838</v>
      </c>
    </row>
    <row r="6054" spans="1:2" ht="15">
      <c r="A6054" s="76" t="s">
        <v>6702</v>
      </c>
      <c r="B6054" s="75" t="s">
        <v>7838</v>
      </c>
    </row>
    <row r="6055" spans="1:2" ht="15">
      <c r="A6055" s="76" t="s">
        <v>6703</v>
      </c>
      <c r="B6055" s="75" t="s">
        <v>7838</v>
      </c>
    </row>
    <row r="6056" spans="1:2" ht="15">
      <c r="A6056" s="76" t="s">
        <v>6704</v>
      </c>
      <c r="B6056" s="75" t="s">
        <v>7838</v>
      </c>
    </row>
    <row r="6057" spans="1:2" ht="15">
      <c r="A6057" s="76" t="s">
        <v>6705</v>
      </c>
      <c r="B6057" s="75" t="s">
        <v>7838</v>
      </c>
    </row>
    <row r="6058" spans="1:2" ht="15">
      <c r="A6058" s="76" t="s">
        <v>6706</v>
      </c>
      <c r="B6058" s="75" t="s">
        <v>7838</v>
      </c>
    </row>
    <row r="6059" spans="1:2" ht="15">
      <c r="A6059" s="76" t="s">
        <v>6707</v>
      </c>
      <c r="B6059" s="75" t="s">
        <v>7838</v>
      </c>
    </row>
    <row r="6060" spans="1:2" ht="15">
      <c r="A6060" s="76" t="s">
        <v>6708</v>
      </c>
      <c r="B6060" s="75" t="s">
        <v>7838</v>
      </c>
    </row>
    <row r="6061" spans="1:2" ht="15">
      <c r="A6061" s="76" t="s">
        <v>6709</v>
      </c>
      <c r="B6061" s="75" t="s">
        <v>7838</v>
      </c>
    </row>
    <row r="6062" spans="1:2" ht="15">
      <c r="A6062" s="76" t="s">
        <v>6710</v>
      </c>
      <c r="B6062" s="75" t="s">
        <v>7838</v>
      </c>
    </row>
    <row r="6063" spans="1:2" ht="15">
      <c r="A6063" s="76" t="s">
        <v>6711</v>
      </c>
      <c r="B6063" s="75" t="s">
        <v>7838</v>
      </c>
    </row>
    <row r="6064" spans="1:2" ht="15">
      <c r="A6064" s="76" t="s">
        <v>6712</v>
      </c>
      <c r="B6064" s="75" t="s">
        <v>7838</v>
      </c>
    </row>
    <row r="6065" spans="1:2" ht="15">
      <c r="A6065" s="76" t="s">
        <v>6713</v>
      </c>
      <c r="B6065" s="75" t="s">
        <v>7838</v>
      </c>
    </row>
    <row r="6066" spans="1:2" ht="15">
      <c r="A6066" s="76" t="s">
        <v>6714</v>
      </c>
      <c r="B6066" s="75" t="s">
        <v>7838</v>
      </c>
    </row>
    <row r="6067" spans="1:2" ht="15">
      <c r="A6067" s="76" t="s">
        <v>6715</v>
      </c>
      <c r="B6067" s="75" t="s">
        <v>7838</v>
      </c>
    </row>
    <row r="6068" spans="1:2" ht="15">
      <c r="A6068" s="76" t="s">
        <v>6716</v>
      </c>
      <c r="B6068" s="75" t="s">
        <v>7838</v>
      </c>
    </row>
    <row r="6069" spans="1:2" ht="15">
      <c r="A6069" s="76" t="s">
        <v>6717</v>
      </c>
      <c r="B6069" s="75" t="s">
        <v>7838</v>
      </c>
    </row>
    <row r="6070" spans="1:2" ht="15">
      <c r="A6070" s="76" t="s">
        <v>6718</v>
      </c>
      <c r="B6070" s="75" t="s">
        <v>7838</v>
      </c>
    </row>
    <row r="6071" spans="1:2" ht="15">
      <c r="A6071" s="76" t="s">
        <v>6719</v>
      </c>
      <c r="B6071" s="75" t="s">
        <v>7838</v>
      </c>
    </row>
    <row r="6072" spans="1:2" ht="15">
      <c r="A6072" s="76" t="s">
        <v>6720</v>
      </c>
      <c r="B6072" s="75" t="s">
        <v>7838</v>
      </c>
    </row>
    <row r="6073" spans="1:2" ht="15">
      <c r="A6073" s="76" t="s">
        <v>6721</v>
      </c>
      <c r="B6073" s="75" t="s">
        <v>7838</v>
      </c>
    </row>
    <row r="6074" spans="1:2" ht="15">
      <c r="A6074" s="76" t="s">
        <v>6722</v>
      </c>
      <c r="B6074" s="75" t="s">
        <v>7838</v>
      </c>
    </row>
    <row r="6075" spans="1:2" ht="15">
      <c r="A6075" s="76" t="s">
        <v>6723</v>
      </c>
      <c r="B6075" s="75" t="s">
        <v>7838</v>
      </c>
    </row>
    <row r="6076" spans="1:2" ht="15">
      <c r="A6076" s="76" t="s">
        <v>6724</v>
      </c>
      <c r="B6076" s="75" t="s">
        <v>7838</v>
      </c>
    </row>
    <row r="6077" spans="1:2" ht="15">
      <c r="A6077" s="76" t="s">
        <v>6725</v>
      </c>
      <c r="B6077" s="75" t="s">
        <v>7838</v>
      </c>
    </row>
    <row r="6078" spans="1:2" ht="15">
      <c r="A6078" s="76" t="s">
        <v>6726</v>
      </c>
      <c r="B6078" s="75" t="s">
        <v>7838</v>
      </c>
    </row>
    <row r="6079" spans="1:2" ht="15">
      <c r="A6079" s="76" t="s">
        <v>6727</v>
      </c>
      <c r="B6079" s="75" t="s">
        <v>7838</v>
      </c>
    </row>
    <row r="6080" spans="1:2" ht="15">
      <c r="A6080" s="76" t="s">
        <v>6728</v>
      </c>
      <c r="B6080" s="75" t="s">
        <v>7838</v>
      </c>
    </row>
    <row r="6081" spans="1:2" ht="15">
      <c r="A6081" s="76" t="s">
        <v>6729</v>
      </c>
      <c r="B6081" s="75" t="s">
        <v>7838</v>
      </c>
    </row>
    <row r="6082" spans="1:2" ht="15">
      <c r="A6082" s="76" t="s">
        <v>6730</v>
      </c>
      <c r="B6082" s="75" t="s">
        <v>7838</v>
      </c>
    </row>
    <row r="6083" spans="1:2" ht="15">
      <c r="A6083" s="76" t="s">
        <v>6731</v>
      </c>
      <c r="B6083" s="75" t="s">
        <v>7838</v>
      </c>
    </row>
    <row r="6084" spans="1:2" ht="15">
      <c r="A6084" s="76" t="s">
        <v>1125</v>
      </c>
      <c r="B6084" s="75" t="s">
        <v>7838</v>
      </c>
    </row>
    <row r="6085" spans="1:2" ht="15">
      <c r="A6085" s="76" t="s">
        <v>6732</v>
      </c>
      <c r="B6085" s="75" t="s">
        <v>7838</v>
      </c>
    </row>
    <row r="6086" spans="1:2" ht="15">
      <c r="A6086" s="76" t="s">
        <v>1139</v>
      </c>
      <c r="B6086" s="75" t="s">
        <v>7838</v>
      </c>
    </row>
    <row r="6087" spans="1:2" ht="15">
      <c r="A6087" s="76" t="s">
        <v>6733</v>
      </c>
      <c r="B6087" s="75" t="s">
        <v>7838</v>
      </c>
    </row>
    <row r="6088" spans="1:2" ht="15">
      <c r="A6088" s="76" t="s">
        <v>6734</v>
      </c>
      <c r="B6088" s="75" t="s">
        <v>7838</v>
      </c>
    </row>
    <row r="6089" spans="1:2" ht="15">
      <c r="A6089" s="76" t="s">
        <v>6735</v>
      </c>
      <c r="B6089" s="75" t="s">
        <v>7838</v>
      </c>
    </row>
    <row r="6090" spans="1:2" ht="15">
      <c r="A6090" s="76" t="s">
        <v>553</v>
      </c>
      <c r="B6090" s="75" t="s">
        <v>7838</v>
      </c>
    </row>
    <row r="6091" spans="1:2" ht="15">
      <c r="A6091" s="76" t="s">
        <v>6736</v>
      </c>
      <c r="B6091" s="75" t="s">
        <v>7838</v>
      </c>
    </row>
    <row r="6092" spans="1:2" ht="15">
      <c r="A6092" s="76" t="s">
        <v>6737</v>
      </c>
      <c r="B6092" s="75" t="s">
        <v>7838</v>
      </c>
    </row>
    <row r="6093" spans="1:2" ht="15">
      <c r="A6093" s="76" t="s">
        <v>6738</v>
      </c>
      <c r="B6093" s="75" t="s">
        <v>7838</v>
      </c>
    </row>
    <row r="6094" spans="1:2" ht="15">
      <c r="A6094" s="76" t="s">
        <v>6739</v>
      </c>
      <c r="B6094" s="75" t="s">
        <v>7838</v>
      </c>
    </row>
    <row r="6095" spans="1:2" ht="15">
      <c r="A6095" s="76" t="s">
        <v>6740</v>
      </c>
      <c r="B6095" s="75" t="s">
        <v>7838</v>
      </c>
    </row>
    <row r="6096" spans="1:2" ht="15">
      <c r="A6096" s="76" t="s">
        <v>6741</v>
      </c>
      <c r="B6096" s="75" t="s">
        <v>7838</v>
      </c>
    </row>
    <row r="6097" spans="1:2" ht="15">
      <c r="A6097" s="76" t="s">
        <v>6742</v>
      </c>
      <c r="B6097" s="75" t="s">
        <v>7838</v>
      </c>
    </row>
    <row r="6098" spans="1:2" ht="15">
      <c r="A6098" s="76" t="s">
        <v>6743</v>
      </c>
      <c r="B6098" s="75" t="s">
        <v>7838</v>
      </c>
    </row>
    <row r="6099" spans="1:2" ht="15">
      <c r="A6099" s="76" t="s">
        <v>6744</v>
      </c>
      <c r="B6099" s="75" t="s">
        <v>7838</v>
      </c>
    </row>
    <row r="6100" spans="1:2" ht="15">
      <c r="A6100" s="76" t="s">
        <v>6745</v>
      </c>
      <c r="B6100" s="75" t="s">
        <v>7838</v>
      </c>
    </row>
    <row r="6101" spans="1:2" ht="15">
      <c r="A6101" s="76" t="s">
        <v>6746</v>
      </c>
      <c r="B6101" s="75" t="s">
        <v>7838</v>
      </c>
    </row>
    <row r="6102" spans="1:2" ht="15">
      <c r="A6102" s="76" t="s">
        <v>6747</v>
      </c>
      <c r="B6102" s="75" t="s">
        <v>7838</v>
      </c>
    </row>
    <row r="6103" spans="1:2" ht="15">
      <c r="A6103" s="76" t="s">
        <v>6748</v>
      </c>
      <c r="B6103" s="75" t="s">
        <v>7838</v>
      </c>
    </row>
    <row r="6104" spans="1:2" ht="15">
      <c r="A6104" s="76" t="s">
        <v>6749</v>
      </c>
      <c r="B6104" s="75" t="s">
        <v>7838</v>
      </c>
    </row>
    <row r="6105" spans="1:2" ht="15">
      <c r="A6105" s="76" t="s">
        <v>6750</v>
      </c>
      <c r="B6105" s="75" t="s">
        <v>7838</v>
      </c>
    </row>
    <row r="6106" spans="1:2" ht="15">
      <c r="A6106" s="76" t="s">
        <v>6751</v>
      </c>
      <c r="B6106" s="75" t="s">
        <v>7838</v>
      </c>
    </row>
    <row r="6107" spans="1:2" ht="15">
      <c r="A6107" s="76" t="s">
        <v>6752</v>
      </c>
      <c r="B6107" s="75" t="s">
        <v>7838</v>
      </c>
    </row>
    <row r="6108" spans="1:2" ht="15">
      <c r="A6108" s="76" t="s">
        <v>6753</v>
      </c>
      <c r="B6108" s="75" t="s">
        <v>7838</v>
      </c>
    </row>
    <row r="6109" spans="1:2" ht="15">
      <c r="A6109" s="76" t="s">
        <v>6754</v>
      </c>
      <c r="B6109" s="75" t="s">
        <v>7838</v>
      </c>
    </row>
    <row r="6110" spans="1:2" ht="15">
      <c r="A6110" s="76" t="s">
        <v>6755</v>
      </c>
      <c r="B6110" s="75" t="s">
        <v>7838</v>
      </c>
    </row>
    <row r="6111" spans="1:2" ht="15">
      <c r="A6111" s="76" t="s">
        <v>6756</v>
      </c>
      <c r="B6111" s="75" t="s">
        <v>7838</v>
      </c>
    </row>
    <row r="6112" spans="1:2" ht="15">
      <c r="A6112" s="76" t="s">
        <v>6757</v>
      </c>
      <c r="B6112" s="75" t="s">
        <v>7838</v>
      </c>
    </row>
    <row r="6113" spans="1:2" ht="15">
      <c r="A6113" s="76" t="s">
        <v>6758</v>
      </c>
      <c r="B6113" s="75" t="s">
        <v>7838</v>
      </c>
    </row>
    <row r="6114" spans="1:2" ht="15">
      <c r="A6114" s="76" t="s">
        <v>6759</v>
      </c>
      <c r="B6114" s="75" t="s">
        <v>7838</v>
      </c>
    </row>
    <row r="6115" spans="1:2" ht="15">
      <c r="A6115" s="76" t="s">
        <v>6760</v>
      </c>
      <c r="B6115" s="75" t="s">
        <v>7838</v>
      </c>
    </row>
    <row r="6116" spans="1:2" ht="15">
      <c r="A6116" s="76" t="s">
        <v>6761</v>
      </c>
      <c r="B6116" s="75" t="s">
        <v>7838</v>
      </c>
    </row>
    <row r="6117" spans="1:2" ht="15">
      <c r="A6117" s="76" t="s">
        <v>1290</v>
      </c>
      <c r="B6117" s="75" t="s">
        <v>7838</v>
      </c>
    </row>
    <row r="6118" spans="1:2" ht="15">
      <c r="A6118" s="76" t="s">
        <v>6762</v>
      </c>
      <c r="B6118" s="75" t="s">
        <v>7838</v>
      </c>
    </row>
    <row r="6119" spans="1:2" ht="15">
      <c r="A6119" s="76" t="s">
        <v>6763</v>
      </c>
      <c r="B6119" s="75" t="s">
        <v>7838</v>
      </c>
    </row>
    <row r="6120" spans="1:2" ht="15">
      <c r="A6120" s="76" t="s">
        <v>6764</v>
      </c>
      <c r="B6120" s="75" t="s">
        <v>7838</v>
      </c>
    </row>
    <row r="6121" spans="1:2" ht="15">
      <c r="A6121" s="76" t="s">
        <v>6765</v>
      </c>
      <c r="B6121" s="75" t="s">
        <v>7838</v>
      </c>
    </row>
    <row r="6122" spans="1:2" ht="15">
      <c r="A6122" s="76" t="s">
        <v>1288</v>
      </c>
      <c r="B6122" s="75" t="s">
        <v>7838</v>
      </c>
    </row>
    <row r="6123" spans="1:2" ht="15">
      <c r="A6123" s="76" t="s">
        <v>412</v>
      </c>
      <c r="B6123" s="75" t="s">
        <v>7838</v>
      </c>
    </row>
    <row r="6124" spans="1:2" ht="15">
      <c r="A6124" s="76" t="s">
        <v>6766</v>
      </c>
      <c r="B6124" s="75" t="s">
        <v>7838</v>
      </c>
    </row>
    <row r="6125" spans="1:2" ht="15">
      <c r="A6125" s="76" t="s">
        <v>6767</v>
      </c>
      <c r="B6125" s="75" t="s">
        <v>7838</v>
      </c>
    </row>
    <row r="6126" spans="1:2" ht="15">
      <c r="A6126" s="76" t="s">
        <v>6768</v>
      </c>
      <c r="B6126" s="75" t="s">
        <v>7838</v>
      </c>
    </row>
    <row r="6127" spans="1:2" ht="15">
      <c r="A6127" s="76" t="s">
        <v>6769</v>
      </c>
      <c r="B6127" s="75" t="s">
        <v>7838</v>
      </c>
    </row>
    <row r="6128" spans="1:2" ht="15">
      <c r="A6128" s="76" t="s">
        <v>6770</v>
      </c>
      <c r="B6128" s="75" t="s">
        <v>7838</v>
      </c>
    </row>
    <row r="6129" spans="1:2" ht="15">
      <c r="A6129" s="76" t="s">
        <v>6771</v>
      </c>
      <c r="B6129" s="75" t="s">
        <v>7838</v>
      </c>
    </row>
    <row r="6130" spans="1:2" ht="15">
      <c r="A6130" s="76" t="s">
        <v>6772</v>
      </c>
      <c r="B6130" s="75" t="s">
        <v>7838</v>
      </c>
    </row>
    <row r="6131" spans="1:2" ht="15">
      <c r="A6131" s="76" t="s">
        <v>6773</v>
      </c>
      <c r="B6131" s="75" t="s">
        <v>7838</v>
      </c>
    </row>
    <row r="6132" spans="1:2" ht="15">
      <c r="A6132" s="76" t="s">
        <v>6774</v>
      </c>
      <c r="B6132" s="75" t="s">
        <v>7838</v>
      </c>
    </row>
    <row r="6133" spans="1:2" ht="15">
      <c r="A6133" s="76" t="s">
        <v>6775</v>
      </c>
      <c r="B6133" s="75" t="s">
        <v>7838</v>
      </c>
    </row>
    <row r="6134" spans="1:2" ht="15">
      <c r="A6134" s="76" t="s">
        <v>6776</v>
      </c>
      <c r="B6134" s="75" t="s">
        <v>7838</v>
      </c>
    </row>
    <row r="6135" spans="1:2" ht="15">
      <c r="A6135" s="76" t="s">
        <v>6777</v>
      </c>
      <c r="B6135" s="75" t="s">
        <v>7838</v>
      </c>
    </row>
    <row r="6136" spans="1:2" ht="15">
      <c r="A6136" s="76" t="s">
        <v>691</v>
      </c>
      <c r="B6136" s="75" t="s">
        <v>7838</v>
      </c>
    </row>
    <row r="6137" spans="1:2" ht="15">
      <c r="A6137" s="76" t="s">
        <v>1463</v>
      </c>
      <c r="B6137" s="75" t="s">
        <v>7838</v>
      </c>
    </row>
    <row r="6138" spans="1:2" ht="15">
      <c r="A6138" s="76" t="s">
        <v>6778</v>
      </c>
      <c r="B6138" s="75" t="s">
        <v>7838</v>
      </c>
    </row>
    <row r="6139" spans="1:2" ht="15">
      <c r="A6139" s="76" t="s">
        <v>1478</v>
      </c>
      <c r="B6139" s="75" t="s">
        <v>7838</v>
      </c>
    </row>
    <row r="6140" spans="1:2" ht="15">
      <c r="A6140" s="76" t="s">
        <v>6779</v>
      </c>
      <c r="B6140" s="75" t="s">
        <v>7838</v>
      </c>
    </row>
    <row r="6141" spans="1:2" ht="15">
      <c r="A6141" s="76" t="s">
        <v>6780</v>
      </c>
      <c r="B6141" s="75" t="s">
        <v>7838</v>
      </c>
    </row>
    <row r="6142" spans="1:2" ht="15">
      <c r="A6142" s="76" t="s">
        <v>6781</v>
      </c>
      <c r="B6142" s="75" t="s">
        <v>7838</v>
      </c>
    </row>
    <row r="6143" spans="1:2" ht="15">
      <c r="A6143" s="76" t="s">
        <v>6782</v>
      </c>
      <c r="B6143" s="75" t="s">
        <v>7838</v>
      </c>
    </row>
    <row r="6144" spans="1:2" ht="15">
      <c r="A6144" s="76" t="s">
        <v>1091</v>
      </c>
      <c r="B6144" s="75" t="s">
        <v>7838</v>
      </c>
    </row>
    <row r="6145" spans="1:2" ht="15">
      <c r="A6145" s="76" t="s">
        <v>6783</v>
      </c>
      <c r="B6145" s="75" t="s">
        <v>7838</v>
      </c>
    </row>
    <row r="6146" spans="1:2" ht="15">
      <c r="A6146" s="76" t="s">
        <v>6784</v>
      </c>
      <c r="B6146" s="75" t="s">
        <v>7838</v>
      </c>
    </row>
    <row r="6147" spans="1:2" ht="15">
      <c r="A6147" s="76" t="s">
        <v>6785</v>
      </c>
      <c r="B6147" s="75" t="s">
        <v>7838</v>
      </c>
    </row>
    <row r="6148" spans="1:2" ht="15">
      <c r="A6148" s="76" t="s">
        <v>6786</v>
      </c>
      <c r="B6148" s="75" t="s">
        <v>7838</v>
      </c>
    </row>
    <row r="6149" spans="1:2" ht="15">
      <c r="A6149" s="76" t="s">
        <v>6787</v>
      </c>
      <c r="B6149" s="75" t="s">
        <v>7838</v>
      </c>
    </row>
    <row r="6150" spans="1:2" ht="15">
      <c r="A6150" s="76" t="s">
        <v>6788</v>
      </c>
      <c r="B6150" s="75" t="s">
        <v>7838</v>
      </c>
    </row>
    <row r="6151" spans="1:2" ht="15">
      <c r="A6151" s="76" t="s">
        <v>6789</v>
      </c>
      <c r="B6151" s="75" t="s">
        <v>7838</v>
      </c>
    </row>
    <row r="6152" spans="1:2" ht="15">
      <c r="A6152" s="76" t="s">
        <v>6790</v>
      </c>
      <c r="B6152" s="75" t="s">
        <v>7838</v>
      </c>
    </row>
    <row r="6153" spans="1:2" ht="15">
      <c r="A6153" s="76" t="s">
        <v>6791</v>
      </c>
      <c r="B6153" s="75" t="s">
        <v>7838</v>
      </c>
    </row>
    <row r="6154" spans="1:2" ht="15">
      <c r="A6154" s="76" t="s">
        <v>6792</v>
      </c>
      <c r="B6154" s="75" t="s">
        <v>7838</v>
      </c>
    </row>
    <row r="6155" spans="1:2" ht="15">
      <c r="A6155" s="76" t="s">
        <v>6793</v>
      </c>
      <c r="B6155" s="75" t="s">
        <v>7838</v>
      </c>
    </row>
    <row r="6156" spans="1:2" ht="15">
      <c r="A6156" s="76" t="s">
        <v>6794</v>
      </c>
      <c r="B6156" s="75" t="s">
        <v>7838</v>
      </c>
    </row>
    <row r="6157" spans="1:2" ht="15">
      <c r="A6157" s="76" t="s">
        <v>6795</v>
      </c>
      <c r="B6157" s="75" t="s">
        <v>7838</v>
      </c>
    </row>
    <row r="6158" spans="1:2" ht="15">
      <c r="A6158" s="76" t="s">
        <v>6796</v>
      </c>
      <c r="B6158" s="75" t="s">
        <v>7838</v>
      </c>
    </row>
    <row r="6159" spans="1:2" ht="15">
      <c r="A6159" s="76" t="s">
        <v>6797</v>
      </c>
      <c r="B6159" s="75" t="s">
        <v>7838</v>
      </c>
    </row>
    <row r="6160" spans="1:2" ht="15">
      <c r="A6160" s="76" t="s">
        <v>853</v>
      </c>
      <c r="B6160" s="75" t="s">
        <v>7838</v>
      </c>
    </row>
    <row r="6161" spans="1:2" ht="15">
      <c r="A6161" s="76" t="s">
        <v>6798</v>
      </c>
      <c r="B6161" s="75" t="s">
        <v>7838</v>
      </c>
    </row>
    <row r="6162" spans="1:2" ht="15">
      <c r="A6162" s="76" t="s">
        <v>6799</v>
      </c>
      <c r="B6162" s="75" t="s">
        <v>7838</v>
      </c>
    </row>
    <row r="6163" spans="1:2" ht="15">
      <c r="A6163" s="76" t="s">
        <v>6800</v>
      </c>
      <c r="B6163" s="75" t="s">
        <v>7838</v>
      </c>
    </row>
    <row r="6164" spans="1:2" ht="15">
      <c r="A6164" s="76" t="s">
        <v>6801</v>
      </c>
      <c r="B6164" s="75" t="s">
        <v>7838</v>
      </c>
    </row>
    <row r="6165" spans="1:2" ht="15">
      <c r="A6165" s="76" t="s">
        <v>1146</v>
      </c>
      <c r="B6165" s="75" t="s">
        <v>7838</v>
      </c>
    </row>
    <row r="6166" spans="1:2" ht="15">
      <c r="A6166" s="76" t="s">
        <v>6802</v>
      </c>
      <c r="B6166" s="75" t="s">
        <v>7838</v>
      </c>
    </row>
    <row r="6167" spans="1:2" ht="15">
      <c r="A6167" s="76" t="s">
        <v>6803</v>
      </c>
      <c r="B6167" s="75" t="s">
        <v>7838</v>
      </c>
    </row>
    <row r="6168" spans="1:2" ht="15">
      <c r="A6168" s="76" t="s">
        <v>6804</v>
      </c>
      <c r="B6168" s="75" t="s">
        <v>7838</v>
      </c>
    </row>
    <row r="6169" spans="1:2" ht="15">
      <c r="A6169" s="76" t="s">
        <v>6805</v>
      </c>
      <c r="B6169" s="75" t="s">
        <v>7838</v>
      </c>
    </row>
    <row r="6170" spans="1:2" ht="15">
      <c r="A6170" s="76" t="s">
        <v>6806</v>
      </c>
      <c r="B6170" s="75" t="s">
        <v>7838</v>
      </c>
    </row>
    <row r="6171" spans="1:2" ht="15">
      <c r="A6171" s="76" t="s">
        <v>763</v>
      </c>
      <c r="B6171" s="75" t="s">
        <v>7838</v>
      </c>
    </row>
    <row r="6172" spans="1:2" ht="15">
      <c r="A6172" s="76" t="s">
        <v>6807</v>
      </c>
      <c r="B6172" s="75" t="s">
        <v>7838</v>
      </c>
    </row>
    <row r="6173" spans="1:2" ht="15">
      <c r="A6173" s="76" t="s">
        <v>6808</v>
      </c>
      <c r="B6173" s="75" t="s">
        <v>7838</v>
      </c>
    </row>
    <row r="6174" spans="1:2" ht="15">
      <c r="A6174" s="76" t="s">
        <v>6809</v>
      </c>
      <c r="B6174" s="75" t="s">
        <v>7838</v>
      </c>
    </row>
    <row r="6175" spans="1:2" ht="15">
      <c r="A6175" s="76" t="s">
        <v>6810</v>
      </c>
      <c r="B6175" s="75" t="s">
        <v>7838</v>
      </c>
    </row>
    <row r="6176" spans="1:2" ht="15">
      <c r="A6176" s="76" t="s">
        <v>6811</v>
      </c>
      <c r="B6176" s="75" t="s">
        <v>7838</v>
      </c>
    </row>
    <row r="6177" spans="1:2" ht="15">
      <c r="A6177" s="76" t="s">
        <v>6812</v>
      </c>
      <c r="B6177" s="75" t="s">
        <v>7838</v>
      </c>
    </row>
    <row r="6178" spans="1:2" ht="15">
      <c r="A6178" s="76" t="s">
        <v>984</v>
      </c>
      <c r="B6178" s="75" t="s">
        <v>7838</v>
      </c>
    </row>
    <row r="6179" spans="1:2" ht="15">
      <c r="A6179" s="76" t="s">
        <v>6813</v>
      </c>
      <c r="B6179" s="75" t="s">
        <v>7838</v>
      </c>
    </row>
    <row r="6180" spans="1:2" ht="15">
      <c r="A6180" s="76" t="s">
        <v>6814</v>
      </c>
      <c r="B6180" s="75" t="s">
        <v>7838</v>
      </c>
    </row>
    <row r="6181" spans="1:2" ht="15">
      <c r="A6181" s="76" t="s">
        <v>6815</v>
      </c>
      <c r="B6181" s="75" t="s">
        <v>7838</v>
      </c>
    </row>
    <row r="6182" spans="1:2" ht="15">
      <c r="A6182" s="76" t="s">
        <v>6816</v>
      </c>
      <c r="B6182" s="75" t="s">
        <v>7838</v>
      </c>
    </row>
    <row r="6183" spans="1:2" ht="15">
      <c r="A6183" s="76" t="s">
        <v>6817</v>
      </c>
      <c r="B6183" s="75" t="s">
        <v>7838</v>
      </c>
    </row>
    <row r="6184" spans="1:2" ht="15">
      <c r="A6184" s="76" t="s">
        <v>6818</v>
      </c>
      <c r="B6184" s="75" t="s">
        <v>7838</v>
      </c>
    </row>
    <row r="6185" spans="1:2" ht="15">
      <c r="A6185" s="76" t="s">
        <v>6819</v>
      </c>
      <c r="B6185" s="75" t="s">
        <v>7838</v>
      </c>
    </row>
    <row r="6186" spans="1:2" ht="15">
      <c r="A6186" s="76" t="s">
        <v>6820</v>
      </c>
      <c r="B6186" s="75" t="s">
        <v>7838</v>
      </c>
    </row>
    <row r="6187" spans="1:2" ht="15">
      <c r="A6187" s="76" t="s">
        <v>6821</v>
      </c>
      <c r="B6187" s="75" t="s">
        <v>7838</v>
      </c>
    </row>
    <row r="6188" spans="1:2" ht="15">
      <c r="A6188" s="76" t="s">
        <v>6822</v>
      </c>
      <c r="B6188" s="75" t="s">
        <v>7838</v>
      </c>
    </row>
    <row r="6189" spans="1:2" ht="15">
      <c r="A6189" s="76" t="s">
        <v>6823</v>
      </c>
      <c r="B6189" s="75" t="s">
        <v>7838</v>
      </c>
    </row>
    <row r="6190" spans="1:2" ht="15">
      <c r="A6190" s="76" t="s">
        <v>6824</v>
      </c>
      <c r="B6190" s="75" t="s">
        <v>7838</v>
      </c>
    </row>
    <row r="6191" spans="1:2" ht="15">
      <c r="A6191" s="76" t="s">
        <v>6825</v>
      </c>
      <c r="B6191" s="75" t="s">
        <v>7838</v>
      </c>
    </row>
    <row r="6192" spans="1:2" ht="15">
      <c r="A6192" s="76" t="s">
        <v>6826</v>
      </c>
      <c r="B6192" s="75" t="s">
        <v>7838</v>
      </c>
    </row>
    <row r="6193" spans="1:2" ht="15">
      <c r="A6193" s="76" t="s">
        <v>6827</v>
      </c>
      <c r="B6193" s="75" t="s">
        <v>7838</v>
      </c>
    </row>
    <row r="6194" spans="1:2" ht="15">
      <c r="A6194" s="76" t="s">
        <v>6828</v>
      </c>
      <c r="B6194" s="75" t="s">
        <v>7838</v>
      </c>
    </row>
    <row r="6195" spans="1:2" ht="15">
      <c r="A6195" s="76" t="s">
        <v>6829</v>
      </c>
      <c r="B6195" s="75" t="s">
        <v>7838</v>
      </c>
    </row>
    <row r="6196" spans="1:2" ht="15">
      <c r="A6196" s="76" t="s">
        <v>6830</v>
      </c>
      <c r="B6196" s="75" t="s">
        <v>7838</v>
      </c>
    </row>
    <row r="6197" spans="1:2" ht="15">
      <c r="A6197" s="76" t="s">
        <v>6831</v>
      </c>
      <c r="B6197" s="75" t="s">
        <v>7838</v>
      </c>
    </row>
    <row r="6198" spans="1:2" ht="15">
      <c r="A6198" s="76" t="s">
        <v>869</v>
      </c>
      <c r="B6198" s="75" t="s">
        <v>7838</v>
      </c>
    </row>
    <row r="6199" spans="1:2" ht="15">
      <c r="A6199" s="76" t="s">
        <v>6832</v>
      </c>
      <c r="B6199" s="75" t="s">
        <v>7838</v>
      </c>
    </row>
    <row r="6200" spans="1:2" ht="15">
      <c r="A6200" s="76" t="s">
        <v>6833</v>
      </c>
      <c r="B6200" s="75" t="s">
        <v>7838</v>
      </c>
    </row>
    <row r="6201" spans="1:2" ht="15">
      <c r="A6201" s="76" t="s">
        <v>6834</v>
      </c>
      <c r="B6201" s="75" t="s">
        <v>7838</v>
      </c>
    </row>
    <row r="6202" spans="1:2" ht="15">
      <c r="A6202" s="76" t="s">
        <v>6835</v>
      </c>
      <c r="B6202" s="75" t="s">
        <v>7838</v>
      </c>
    </row>
    <row r="6203" spans="1:2" ht="15">
      <c r="A6203" s="76" t="s">
        <v>1088</v>
      </c>
      <c r="B6203" s="75" t="s">
        <v>7838</v>
      </c>
    </row>
    <row r="6204" spans="1:2" ht="15">
      <c r="A6204" s="76" t="s">
        <v>645</v>
      </c>
      <c r="B6204" s="75" t="s">
        <v>7838</v>
      </c>
    </row>
    <row r="6205" spans="1:2" ht="15">
      <c r="A6205" s="76" t="s">
        <v>1218</v>
      </c>
      <c r="B6205" s="75" t="s">
        <v>7838</v>
      </c>
    </row>
    <row r="6206" spans="1:2" ht="15">
      <c r="A6206" s="76" t="s">
        <v>6836</v>
      </c>
      <c r="B6206" s="75" t="s">
        <v>7838</v>
      </c>
    </row>
    <row r="6207" spans="1:2" ht="15">
      <c r="A6207" s="76" t="s">
        <v>6837</v>
      </c>
      <c r="B6207" s="75" t="s">
        <v>7838</v>
      </c>
    </row>
    <row r="6208" spans="1:2" ht="15">
      <c r="A6208" s="76" t="s">
        <v>6838</v>
      </c>
      <c r="B6208" s="75" t="s">
        <v>7838</v>
      </c>
    </row>
    <row r="6209" spans="1:2" ht="15">
      <c r="A6209" s="76" t="s">
        <v>6839</v>
      </c>
      <c r="B6209" s="75" t="s">
        <v>7838</v>
      </c>
    </row>
    <row r="6210" spans="1:2" ht="15">
      <c r="A6210" s="76" t="s">
        <v>6840</v>
      </c>
      <c r="B6210" s="75" t="s">
        <v>7838</v>
      </c>
    </row>
    <row r="6211" spans="1:2" ht="15">
      <c r="A6211" s="76" t="s">
        <v>6841</v>
      </c>
      <c r="B6211" s="75" t="s">
        <v>7838</v>
      </c>
    </row>
    <row r="6212" spans="1:2" ht="15">
      <c r="A6212" s="76" t="s">
        <v>6842</v>
      </c>
      <c r="B6212" s="75" t="s">
        <v>7838</v>
      </c>
    </row>
    <row r="6213" spans="1:2" ht="15">
      <c r="A6213" s="76" t="s">
        <v>6843</v>
      </c>
      <c r="B6213" s="75" t="s">
        <v>7838</v>
      </c>
    </row>
    <row r="6214" spans="1:2" ht="15">
      <c r="A6214" s="76" t="s">
        <v>6844</v>
      </c>
      <c r="B6214" s="75" t="s">
        <v>7838</v>
      </c>
    </row>
    <row r="6215" spans="1:2" ht="15">
      <c r="A6215" s="76" t="s">
        <v>6845</v>
      </c>
      <c r="B6215" s="75" t="s">
        <v>7838</v>
      </c>
    </row>
    <row r="6216" spans="1:2" ht="15">
      <c r="A6216" s="76" t="s">
        <v>6846</v>
      </c>
      <c r="B6216" s="75" t="s">
        <v>7838</v>
      </c>
    </row>
    <row r="6217" spans="1:2" ht="15">
      <c r="A6217" s="76" t="s">
        <v>6847</v>
      </c>
      <c r="B6217" s="75" t="s">
        <v>7838</v>
      </c>
    </row>
    <row r="6218" spans="1:2" ht="15">
      <c r="A6218" s="76" t="s">
        <v>6848</v>
      </c>
      <c r="B6218" s="75" t="s">
        <v>7838</v>
      </c>
    </row>
    <row r="6219" spans="1:2" ht="15">
      <c r="A6219" s="76" t="s">
        <v>6849</v>
      </c>
      <c r="B6219" s="75" t="s">
        <v>7838</v>
      </c>
    </row>
    <row r="6220" spans="1:2" ht="15">
      <c r="A6220" s="76" t="s">
        <v>1156</v>
      </c>
      <c r="B6220" s="75" t="s">
        <v>7838</v>
      </c>
    </row>
    <row r="6221" spans="1:2" ht="15">
      <c r="A6221" s="76" t="s">
        <v>6850</v>
      </c>
      <c r="B6221" s="75" t="s">
        <v>7838</v>
      </c>
    </row>
    <row r="6222" spans="1:2" ht="15">
      <c r="A6222" s="76" t="s">
        <v>6851</v>
      </c>
      <c r="B6222" s="75" t="s">
        <v>7838</v>
      </c>
    </row>
    <row r="6223" spans="1:2" ht="15">
      <c r="A6223" s="76" t="s">
        <v>6852</v>
      </c>
      <c r="B6223" s="75" t="s">
        <v>7838</v>
      </c>
    </row>
    <row r="6224" spans="1:2" ht="15">
      <c r="A6224" s="76" t="s">
        <v>6853</v>
      </c>
      <c r="B6224" s="75" t="s">
        <v>7838</v>
      </c>
    </row>
    <row r="6225" spans="1:2" ht="15">
      <c r="A6225" s="76" t="s">
        <v>6854</v>
      </c>
      <c r="B6225" s="75" t="s">
        <v>7838</v>
      </c>
    </row>
    <row r="6226" spans="1:2" ht="15">
      <c r="A6226" s="76" t="s">
        <v>1176</v>
      </c>
      <c r="B6226" s="75" t="s">
        <v>7838</v>
      </c>
    </row>
    <row r="6227" spans="1:2" ht="15">
      <c r="A6227" s="76" t="s">
        <v>6855</v>
      </c>
      <c r="B6227" s="75" t="s">
        <v>7838</v>
      </c>
    </row>
    <row r="6228" spans="1:2" ht="15">
      <c r="A6228" s="76" t="s">
        <v>6856</v>
      </c>
      <c r="B6228" s="75" t="s">
        <v>7838</v>
      </c>
    </row>
    <row r="6229" spans="1:2" ht="15">
      <c r="A6229" s="76" t="s">
        <v>6857</v>
      </c>
      <c r="B6229" s="75" t="s">
        <v>7838</v>
      </c>
    </row>
    <row r="6230" spans="1:2" ht="15">
      <c r="A6230" s="76" t="s">
        <v>6858</v>
      </c>
      <c r="B6230" s="75" t="s">
        <v>7838</v>
      </c>
    </row>
    <row r="6231" spans="1:2" ht="15">
      <c r="A6231" s="76" t="s">
        <v>6859</v>
      </c>
      <c r="B6231" s="75" t="s">
        <v>7838</v>
      </c>
    </row>
    <row r="6232" spans="1:2" ht="15">
      <c r="A6232" s="76" t="s">
        <v>6860</v>
      </c>
      <c r="B6232" s="75" t="s">
        <v>7838</v>
      </c>
    </row>
    <row r="6233" spans="1:2" ht="15">
      <c r="A6233" s="76" t="s">
        <v>6861</v>
      </c>
      <c r="B6233" s="75" t="s">
        <v>7838</v>
      </c>
    </row>
    <row r="6234" spans="1:2" ht="15">
      <c r="A6234" s="76" t="s">
        <v>6862</v>
      </c>
      <c r="B6234" s="75" t="s">
        <v>7838</v>
      </c>
    </row>
    <row r="6235" spans="1:2" ht="15">
      <c r="A6235" s="76" t="s">
        <v>6863</v>
      </c>
      <c r="B6235" s="75" t="s">
        <v>7838</v>
      </c>
    </row>
    <row r="6236" spans="1:2" ht="15">
      <c r="A6236" s="76" t="s">
        <v>6864</v>
      </c>
      <c r="B6236" s="75" t="s">
        <v>7838</v>
      </c>
    </row>
    <row r="6237" spans="1:2" ht="15">
      <c r="A6237" s="76" t="s">
        <v>6865</v>
      </c>
      <c r="B6237" s="75" t="s">
        <v>7838</v>
      </c>
    </row>
    <row r="6238" spans="1:2" ht="15">
      <c r="A6238" s="76" t="s">
        <v>6866</v>
      </c>
      <c r="B6238" s="75" t="s">
        <v>7838</v>
      </c>
    </row>
    <row r="6239" spans="1:2" ht="15">
      <c r="A6239" s="76" t="s">
        <v>6867</v>
      </c>
      <c r="B6239" s="75" t="s">
        <v>7838</v>
      </c>
    </row>
    <row r="6240" spans="1:2" ht="15">
      <c r="A6240" s="76" t="s">
        <v>6868</v>
      </c>
      <c r="B6240" s="75" t="s">
        <v>7838</v>
      </c>
    </row>
    <row r="6241" spans="1:2" ht="15">
      <c r="A6241" s="76" t="s">
        <v>6869</v>
      </c>
      <c r="B6241" s="75" t="s">
        <v>7838</v>
      </c>
    </row>
    <row r="6242" spans="1:2" ht="15">
      <c r="A6242" s="76" t="s">
        <v>6870</v>
      </c>
      <c r="B6242" s="75" t="s">
        <v>7838</v>
      </c>
    </row>
    <row r="6243" spans="1:2" ht="15">
      <c r="A6243" s="76" t="s">
        <v>6871</v>
      </c>
      <c r="B6243" s="75" t="s">
        <v>7838</v>
      </c>
    </row>
    <row r="6244" spans="1:2" ht="15">
      <c r="A6244" s="76" t="s">
        <v>6872</v>
      </c>
      <c r="B6244" s="75" t="s">
        <v>7838</v>
      </c>
    </row>
    <row r="6245" spans="1:2" ht="15">
      <c r="A6245" s="76" t="s">
        <v>6873</v>
      </c>
      <c r="B6245" s="75" t="s">
        <v>7838</v>
      </c>
    </row>
    <row r="6246" spans="1:2" ht="15">
      <c r="A6246" s="76" t="s">
        <v>6874</v>
      </c>
      <c r="B6246" s="75" t="s">
        <v>7838</v>
      </c>
    </row>
    <row r="6247" spans="1:2" ht="15">
      <c r="A6247" s="76" t="s">
        <v>6875</v>
      </c>
      <c r="B6247" s="75" t="s">
        <v>7838</v>
      </c>
    </row>
    <row r="6248" spans="1:2" ht="15">
      <c r="A6248" s="76" t="s">
        <v>1382</v>
      </c>
      <c r="B6248" s="75" t="s">
        <v>7838</v>
      </c>
    </row>
    <row r="6249" spans="1:2" ht="15">
      <c r="A6249" s="76" t="s">
        <v>1016</v>
      </c>
      <c r="B6249" s="75" t="s">
        <v>7838</v>
      </c>
    </row>
    <row r="6250" spans="1:2" ht="15">
      <c r="A6250" s="76" t="s">
        <v>6876</v>
      </c>
      <c r="B6250" s="75" t="s">
        <v>7838</v>
      </c>
    </row>
    <row r="6251" spans="1:2" ht="15">
      <c r="A6251" s="76" t="s">
        <v>6877</v>
      </c>
      <c r="B6251" s="75" t="s">
        <v>7838</v>
      </c>
    </row>
    <row r="6252" spans="1:2" ht="15">
      <c r="A6252" s="76" t="s">
        <v>6878</v>
      </c>
      <c r="B6252" s="75" t="s">
        <v>7838</v>
      </c>
    </row>
    <row r="6253" spans="1:2" ht="15">
      <c r="A6253" s="76" t="s">
        <v>1291</v>
      </c>
      <c r="B6253" s="75" t="s">
        <v>7838</v>
      </c>
    </row>
    <row r="6254" spans="1:2" ht="15">
      <c r="A6254" s="76" t="s">
        <v>6879</v>
      </c>
      <c r="B6254" s="75" t="s">
        <v>7838</v>
      </c>
    </row>
    <row r="6255" spans="1:2" ht="15">
      <c r="A6255" s="76" t="s">
        <v>6880</v>
      </c>
      <c r="B6255" s="75" t="s">
        <v>7838</v>
      </c>
    </row>
    <row r="6256" spans="1:2" ht="15">
      <c r="A6256" s="76" t="s">
        <v>6881</v>
      </c>
      <c r="B6256" s="75" t="s">
        <v>7838</v>
      </c>
    </row>
    <row r="6257" spans="1:2" ht="15">
      <c r="A6257" s="76" t="s">
        <v>6882</v>
      </c>
      <c r="B6257" s="75" t="s">
        <v>7838</v>
      </c>
    </row>
    <row r="6258" spans="1:2" ht="15">
      <c r="A6258" s="76" t="s">
        <v>6883</v>
      </c>
      <c r="B6258" s="75" t="s">
        <v>7838</v>
      </c>
    </row>
    <row r="6259" spans="1:2" ht="15">
      <c r="A6259" s="76" t="s">
        <v>6884</v>
      </c>
      <c r="B6259" s="75" t="s">
        <v>7838</v>
      </c>
    </row>
    <row r="6260" spans="1:2" ht="15">
      <c r="A6260" s="76" t="s">
        <v>6885</v>
      </c>
      <c r="B6260" s="75" t="s">
        <v>7838</v>
      </c>
    </row>
    <row r="6261" spans="1:2" ht="15">
      <c r="A6261" s="76" t="s">
        <v>6886</v>
      </c>
      <c r="B6261" s="75" t="s">
        <v>7838</v>
      </c>
    </row>
    <row r="6262" spans="1:2" ht="15">
      <c r="A6262" s="76" t="s">
        <v>6887</v>
      </c>
      <c r="B6262" s="75" t="s">
        <v>7838</v>
      </c>
    </row>
    <row r="6263" spans="1:2" ht="15">
      <c r="A6263" s="76" t="s">
        <v>6888</v>
      </c>
      <c r="B6263" s="75" t="s">
        <v>7838</v>
      </c>
    </row>
    <row r="6264" spans="1:2" ht="15">
      <c r="A6264" s="76" t="s">
        <v>6889</v>
      </c>
      <c r="B6264" s="75" t="s">
        <v>7838</v>
      </c>
    </row>
    <row r="6265" spans="1:2" ht="15">
      <c r="A6265" s="76" t="s">
        <v>6890</v>
      </c>
      <c r="B6265" s="75" t="s">
        <v>7838</v>
      </c>
    </row>
    <row r="6266" spans="1:2" ht="15">
      <c r="A6266" s="76" t="s">
        <v>6891</v>
      </c>
      <c r="B6266" s="75" t="s">
        <v>7838</v>
      </c>
    </row>
    <row r="6267" spans="1:2" ht="15">
      <c r="A6267" s="76" t="s">
        <v>6892</v>
      </c>
      <c r="B6267" s="75" t="s">
        <v>7838</v>
      </c>
    </row>
    <row r="6268" spans="1:2" ht="15">
      <c r="A6268" s="76" t="s">
        <v>6893</v>
      </c>
      <c r="B6268" s="75" t="s">
        <v>7838</v>
      </c>
    </row>
    <row r="6269" spans="1:2" ht="15">
      <c r="A6269" s="76" t="s">
        <v>6894</v>
      </c>
      <c r="B6269" s="75" t="s">
        <v>7838</v>
      </c>
    </row>
    <row r="6270" spans="1:2" ht="15">
      <c r="A6270" s="76" t="s">
        <v>6895</v>
      </c>
      <c r="B6270" s="75" t="s">
        <v>7838</v>
      </c>
    </row>
    <row r="6271" spans="1:2" ht="15">
      <c r="A6271" s="76" t="s">
        <v>6896</v>
      </c>
      <c r="B6271" s="75" t="s">
        <v>7838</v>
      </c>
    </row>
    <row r="6272" spans="1:2" ht="15">
      <c r="A6272" s="76" t="s">
        <v>6897</v>
      </c>
      <c r="B6272" s="75" t="s">
        <v>7838</v>
      </c>
    </row>
    <row r="6273" spans="1:2" ht="15">
      <c r="A6273" s="76" t="s">
        <v>6898</v>
      </c>
      <c r="B6273" s="75" t="s">
        <v>7838</v>
      </c>
    </row>
    <row r="6274" spans="1:2" ht="15">
      <c r="A6274" s="76" t="s">
        <v>6899</v>
      </c>
      <c r="B6274" s="75" t="s">
        <v>7838</v>
      </c>
    </row>
    <row r="6275" spans="1:2" ht="15">
      <c r="A6275" s="76" t="s">
        <v>6900</v>
      </c>
      <c r="B6275" s="75" t="s">
        <v>7838</v>
      </c>
    </row>
    <row r="6276" spans="1:2" ht="15">
      <c r="A6276" s="76" t="s">
        <v>6901</v>
      </c>
      <c r="B6276" s="75" t="s">
        <v>7838</v>
      </c>
    </row>
    <row r="6277" spans="1:2" ht="15">
      <c r="A6277" s="76" t="s">
        <v>6902</v>
      </c>
      <c r="B6277" s="75" t="s">
        <v>7838</v>
      </c>
    </row>
    <row r="6278" spans="1:2" ht="15">
      <c r="A6278" s="76" t="s">
        <v>6903</v>
      </c>
      <c r="B6278" s="75" t="s">
        <v>7838</v>
      </c>
    </row>
    <row r="6279" spans="1:2" ht="15">
      <c r="A6279" s="76" t="s">
        <v>1106</v>
      </c>
      <c r="B6279" s="75" t="s">
        <v>7838</v>
      </c>
    </row>
    <row r="6280" spans="1:2" ht="15">
      <c r="A6280" s="76" t="s">
        <v>6904</v>
      </c>
      <c r="B6280" s="75" t="s">
        <v>7838</v>
      </c>
    </row>
    <row r="6281" spans="1:2" ht="15">
      <c r="A6281" s="76" t="s">
        <v>6905</v>
      </c>
      <c r="B6281" s="75" t="s">
        <v>7838</v>
      </c>
    </row>
    <row r="6282" spans="1:2" ht="15">
      <c r="A6282" s="76" t="s">
        <v>6906</v>
      </c>
      <c r="B6282" s="75" t="s">
        <v>7838</v>
      </c>
    </row>
    <row r="6283" spans="1:2" ht="15">
      <c r="A6283" s="76" t="s">
        <v>6907</v>
      </c>
      <c r="B6283" s="75" t="s">
        <v>7838</v>
      </c>
    </row>
    <row r="6284" spans="1:2" ht="15">
      <c r="A6284" s="76" t="s">
        <v>6908</v>
      </c>
      <c r="B6284" s="75" t="s">
        <v>7838</v>
      </c>
    </row>
    <row r="6285" spans="1:2" ht="15">
      <c r="A6285" s="76" t="s">
        <v>6909</v>
      </c>
      <c r="B6285" s="75" t="s">
        <v>7838</v>
      </c>
    </row>
    <row r="6286" spans="1:2" ht="15">
      <c r="A6286" s="76" t="s">
        <v>6910</v>
      </c>
      <c r="B6286" s="75" t="s">
        <v>7838</v>
      </c>
    </row>
    <row r="6287" spans="1:2" ht="15">
      <c r="A6287" s="76" t="s">
        <v>6911</v>
      </c>
      <c r="B6287" s="75" t="s">
        <v>7838</v>
      </c>
    </row>
    <row r="6288" spans="1:2" ht="15">
      <c r="A6288" s="76" t="s">
        <v>6912</v>
      </c>
      <c r="B6288" s="75" t="s">
        <v>7838</v>
      </c>
    </row>
    <row r="6289" spans="1:2" ht="15">
      <c r="A6289" s="76" t="s">
        <v>6913</v>
      </c>
      <c r="B6289" s="75" t="s">
        <v>7838</v>
      </c>
    </row>
    <row r="6290" spans="1:2" ht="15">
      <c r="A6290" s="76" t="s">
        <v>6914</v>
      </c>
      <c r="B6290" s="75" t="s">
        <v>7838</v>
      </c>
    </row>
    <row r="6291" spans="1:2" ht="15">
      <c r="A6291" s="76" t="s">
        <v>1235</v>
      </c>
      <c r="B6291" s="75" t="s">
        <v>7838</v>
      </c>
    </row>
    <row r="6292" spans="1:2" ht="15">
      <c r="A6292" s="76" t="s">
        <v>960</v>
      </c>
      <c r="B6292" s="75" t="s">
        <v>7838</v>
      </c>
    </row>
    <row r="6293" spans="1:2" ht="15">
      <c r="A6293" s="76" t="s">
        <v>6915</v>
      </c>
      <c r="B6293" s="75" t="s">
        <v>7838</v>
      </c>
    </row>
    <row r="6294" spans="1:2" ht="15">
      <c r="A6294" s="76" t="s">
        <v>6916</v>
      </c>
      <c r="B6294" s="75" t="s">
        <v>7838</v>
      </c>
    </row>
    <row r="6295" spans="1:2" ht="15">
      <c r="A6295" s="76" t="s">
        <v>6917</v>
      </c>
      <c r="B6295" s="75" t="s">
        <v>7838</v>
      </c>
    </row>
    <row r="6296" spans="1:2" ht="15">
      <c r="A6296" s="76" t="s">
        <v>6918</v>
      </c>
      <c r="B6296" s="75" t="s">
        <v>7838</v>
      </c>
    </row>
    <row r="6297" spans="1:2" ht="15">
      <c r="A6297" s="76" t="s">
        <v>6919</v>
      </c>
      <c r="B6297" s="75" t="s">
        <v>7838</v>
      </c>
    </row>
    <row r="6298" spans="1:2" ht="15">
      <c r="A6298" s="76" t="s">
        <v>6920</v>
      </c>
      <c r="B6298" s="75" t="s">
        <v>7838</v>
      </c>
    </row>
    <row r="6299" spans="1:2" ht="15">
      <c r="A6299" s="76" t="s">
        <v>6921</v>
      </c>
      <c r="B6299" s="75" t="s">
        <v>7838</v>
      </c>
    </row>
    <row r="6300" spans="1:2" ht="15">
      <c r="A6300" s="76" t="s">
        <v>1227</v>
      </c>
      <c r="B6300" s="75" t="s">
        <v>7838</v>
      </c>
    </row>
    <row r="6301" spans="1:2" ht="15">
      <c r="A6301" s="76" t="s">
        <v>1321</v>
      </c>
      <c r="B6301" s="75" t="s">
        <v>7838</v>
      </c>
    </row>
    <row r="6302" spans="1:2" ht="15">
      <c r="A6302" s="76" t="s">
        <v>6922</v>
      </c>
      <c r="B6302" s="75" t="s">
        <v>7838</v>
      </c>
    </row>
    <row r="6303" spans="1:2" ht="15">
      <c r="A6303" s="76" t="s">
        <v>6923</v>
      </c>
      <c r="B6303" s="75" t="s">
        <v>7838</v>
      </c>
    </row>
    <row r="6304" spans="1:2" ht="15">
      <c r="A6304" s="76" t="s">
        <v>6924</v>
      </c>
      <c r="B6304" s="75" t="s">
        <v>7838</v>
      </c>
    </row>
    <row r="6305" spans="1:2" ht="15">
      <c r="A6305" s="76" t="s">
        <v>1208</v>
      </c>
      <c r="B6305" s="75" t="s">
        <v>7838</v>
      </c>
    </row>
    <row r="6306" spans="1:2" ht="15">
      <c r="A6306" s="76" t="s">
        <v>6925</v>
      </c>
      <c r="B6306" s="75" t="s">
        <v>7838</v>
      </c>
    </row>
    <row r="6307" spans="1:2" ht="15">
      <c r="A6307" s="76" t="s">
        <v>6926</v>
      </c>
      <c r="B6307" s="75" t="s">
        <v>7838</v>
      </c>
    </row>
    <row r="6308" spans="1:2" ht="15">
      <c r="A6308" s="76" t="s">
        <v>6927</v>
      </c>
      <c r="B6308" s="75" t="s">
        <v>7838</v>
      </c>
    </row>
    <row r="6309" spans="1:2" ht="15">
      <c r="A6309" s="76" t="s">
        <v>6928</v>
      </c>
      <c r="B6309" s="75" t="s">
        <v>7838</v>
      </c>
    </row>
    <row r="6310" spans="1:2" ht="15">
      <c r="A6310" s="76" t="s">
        <v>6929</v>
      </c>
      <c r="B6310" s="75" t="s">
        <v>7838</v>
      </c>
    </row>
    <row r="6311" spans="1:2" ht="15">
      <c r="A6311" s="76" t="s">
        <v>6930</v>
      </c>
      <c r="B6311" s="75" t="s">
        <v>7838</v>
      </c>
    </row>
    <row r="6312" spans="1:2" ht="15">
      <c r="A6312" s="76" t="s">
        <v>6931</v>
      </c>
      <c r="B6312" s="75" t="s">
        <v>7838</v>
      </c>
    </row>
    <row r="6313" spans="1:2" ht="15">
      <c r="A6313" s="76" t="s">
        <v>6932</v>
      </c>
      <c r="B6313" s="75" t="s">
        <v>7838</v>
      </c>
    </row>
    <row r="6314" spans="1:2" ht="15">
      <c r="A6314" s="76" t="s">
        <v>6933</v>
      </c>
      <c r="B6314" s="75" t="s">
        <v>7838</v>
      </c>
    </row>
    <row r="6315" spans="1:2" ht="15">
      <c r="A6315" s="76" t="s">
        <v>6934</v>
      </c>
      <c r="B6315" s="75" t="s">
        <v>7838</v>
      </c>
    </row>
    <row r="6316" spans="1:2" ht="15">
      <c r="A6316" s="76" t="s">
        <v>6935</v>
      </c>
      <c r="B6316" s="75" t="s">
        <v>7838</v>
      </c>
    </row>
    <row r="6317" spans="1:2" ht="15">
      <c r="A6317" s="76" t="s">
        <v>6936</v>
      </c>
      <c r="B6317" s="75" t="s">
        <v>7838</v>
      </c>
    </row>
    <row r="6318" spans="1:2" ht="15">
      <c r="A6318" s="76" t="s">
        <v>6937</v>
      </c>
      <c r="B6318" s="75" t="s">
        <v>7838</v>
      </c>
    </row>
    <row r="6319" spans="1:2" ht="15">
      <c r="A6319" s="76" t="s">
        <v>6938</v>
      </c>
      <c r="B6319" s="75" t="s">
        <v>7838</v>
      </c>
    </row>
    <row r="6320" spans="1:2" ht="15">
      <c r="A6320" s="76" t="s">
        <v>6939</v>
      </c>
      <c r="B6320" s="75" t="s">
        <v>7838</v>
      </c>
    </row>
    <row r="6321" spans="1:2" ht="15">
      <c r="A6321" s="76" t="s">
        <v>849</v>
      </c>
      <c r="B6321" s="75" t="s">
        <v>7838</v>
      </c>
    </row>
    <row r="6322" spans="1:2" ht="15">
      <c r="A6322" s="76" t="s">
        <v>6940</v>
      </c>
      <c r="B6322" s="75" t="s">
        <v>7838</v>
      </c>
    </row>
    <row r="6323" spans="1:2" ht="15">
      <c r="A6323" s="76" t="s">
        <v>1211</v>
      </c>
      <c r="B6323" s="75" t="s">
        <v>7838</v>
      </c>
    </row>
    <row r="6324" spans="1:2" ht="15">
      <c r="A6324" s="76" t="s">
        <v>6941</v>
      </c>
      <c r="B6324" s="75" t="s">
        <v>7838</v>
      </c>
    </row>
    <row r="6325" spans="1:2" ht="15">
      <c r="A6325" s="76" t="s">
        <v>6942</v>
      </c>
      <c r="B6325" s="75" t="s">
        <v>7838</v>
      </c>
    </row>
    <row r="6326" spans="1:2" ht="15">
      <c r="A6326" s="76" t="s">
        <v>6943</v>
      </c>
      <c r="B6326" s="75" t="s">
        <v>7838</v>
      </c>
    </row>
    <row r="6327" spans="1:2" ht="15">
      <c r="A6327" s="76" t="s">
        <v>6944</v>
      </c>
      <c r="B6327" s="75" t="s">
        <v>7838</v>
      </c>
    </row>
    <row r="6328" spans="1:2" ht="15">
      <c r="A6328" s="76" t="s">
        <v>6945</v>
      </c>
      <c r="B6328" s="75" t="s">
        <v>7838</v>
      </c>
    </row>
    <row r="6329" spans="1:2" ht="15">
      <c r="A6329" s="76" t="s">
        <v>1006</v>
      </c>
      <c r="B6329" s="75" t="s">
        <v>7838</v>
      </c>
    </row>
    <row r="6330" spans="1:2" ht="15">
      <c r="A6330" s="76" t="s">
        <v>6946</v>
      </c>
      <c r="B6330" s="75" t="s">
        <v>7838</v>
      </c>
    </row>
    <row r="6331" spans="1:2" ht="15">
      <c r="A6331" s="76" t="s">
        <v>6947</v>
      </c>
      <c r="B6331" s="75" t="s">
        <v>7838</v>
      </c>
    </row>
    <row r="6332" spans="1:2" ht="15">
      <c r="A6332" s="76" t="s">
        <v>6948</v>
      </c>
      <c r="B6332" s="75" t="s">
        <v>7838</v>
      </c>
    </row>
    <row r="6333" spans="1:2" ht="15">
      <c r="A6333" s="76" t="s">
        <v>6949</v>
      </c>
      <c r="B6333" s="75" t="s">
        <v>7838</v>
      </c>
    </row>
    <row r="6334" spans="1:2" ht="15">
      <c r="A6334" s="76" t="s">
        <v>6950</v>
      </c>
      <c r="B6334" s="75" t="s">
        <v>7838</v>
      </c>
    </row>
    <row r="6335" spans="1:2" ht="15">
      <c r="A6335" s="76" t="s">
        <v>6951</v>
      </c>
      <c r="B6335" s="75" t="s">
        <v>7838</v>
      </c>
    </row>
    <row r="6336" spans="1:2" ht="15">
      <c r="A6336" s="76" t="s">
        <v>6952</v>
      </c>
      <c r="B6336" s="75" t="s">
        <v>7838</v>
      </c>
    </row>
    <row r="6337" spans="1:2" ht="15">
      <c r="A6337" s="76" t="s">
        <v>6953</v>
      </c>
      <c r="B6337" s="75" t="s">
        <v>7838</v>
      </c>
    </row>
    <row r="6338" spans="1:2" ht="15">
      <c r="A6338" s="76" t="s">
        <v>6954</v>
      </c>
      <c r="B6338" s="75" t="s">
        <v>7838</v>
      </c>
    </row>
    <row r="6339" spans="1:2" ht="15">
      <c r="A6339" s="76" t="s">
        <v>6955</v>
      </c>
      <c r="B6339" s="75" t="s">
        <v>7838</v>
      </c>
    </row>
    <row r="6340" spans="1:2" ht="15">
      <c r="A6340" s="76" t="s">
        <v>6956</v>
      </c>
      <c r="B6340" s="75" t="s">
        <v>7838</v>
      </c>
    </row>
    <row r="6341" spans="1:2" ht="15">
      <c r="A6341" s="76" t="s">
        <v>6957</v>
      </c>
      <c r="B6341" s="75" t="s">
        <v>7838</v>
      </c>
    </row>
    <row r="6342" spans="1:2" ht="15">
      <c r="A6342" s="76" t="s">
        <v>6958</v>
      </c>
      <c r="B6342" s="75" t="s">
        <v>7838</v>
      </c>
    </row>
    <row r="6343" spans="1:2" ht="15">
      <c r="A6343" s="76" t="s">
        <v>6959</v>
      </c>
      <c r="B6343" s="75" t="s">
        <v>7838</v>
      </c>
    </row>
    <row r="6344" spans="1:2" ht="15">
      <c r="A6344" s="76" t="s">
        <v>6960</v>
      </c>
      <c r="B6344" s="75" t="s">
        <v>7838</v>
      </c>
    </row>
    <row r="6345" spans="1:2" ht="15">
      <c r="A6345" s="76" t="s">
        <v>6961</v>
      </c>
      <c r="B6345" s="75" t="s">
        <v>7838</v>
      </c>
    </row>
    <row r="6346" spans="1:2" ht="15">
      <c r="A6346" s="76" t="s">
        <v>6962</v>
      </c>
      <c r="B6346" s="75" t="s">
        <v>7838</v>
      </c>
    </row>
    <row r="6347" spans="1:2" ht="15">
      <c r="A6347" s="76" t="s">
        <v>894</v>
      </c>
      <c r="B6347" s="75" t="s">
        <v>7838</v>
      </c>
    </row>
    <row r="6348" spans="1:2" ht="15">
      <c r="A6348" s="76" t="s">
        <v>6963</v>
      </c>
      <c r="B6348" s="75" t="s">
        <v>7838</v>
      </c>
    </row>
    <row r="6349" spans="1:2" ht="15">
      <c r="A6349" s="76" t="s">
        <v>6964</v>
      </c>
      <c r="B6349" s="75" t="s">
        <v>7838</v>
      </c>
    </row>
    <row r="6350" spans="1:2" ht="15">
      <c r="A6350" s="76" t="s">
        <v>6965</v>
      </c>
      <c r="B6350" s="75" t="s">
        <v>7838</v>
      </c>
    </row>
    <row r="6351" spans="1:2" ht="15">
      <c r="A6351" s="76" t="s">
        <v>6966</v>
      </c>
      <c r="B6351" s="75" t="s">
        <v>7838</v>
      </c>
    </row>
    <row r="6352" spans="1:2" ht="15">
      <c r="A6352" s="76" t="s">
        <v>6967</v>
      </c>
      <c r="B6352" s="75" t="s">
        <v>7838</v>
      </c>
    </row>
    <row r="6353" spans="1:2" ht="15">
      <c r="A6353" s="76" t="s">
        <v>6968</v>
      </c>
      <c r="B6353" s="75" t="s">
        <v>7838</v>
      </c>
    </row>
    <row r="6354" spans="1:2" ht="15">
      <c r="A6354" s="76" t="s">
        <v>6969</v>
      </c>
      <c r="B6354" s="75" t="s">
        <v>7838</v>
      </c>
    </row>
    <row r="6355" spans="1:2" ht="15">
      <c r="A6355" s="76" t="s">
        <v>6970</v>
      </c>
      <c r="B6355" s="75" t="s">
        <v>7838</v>
      </c>
    </row>
    <row r="6356" spans="1:2" ht="15">
      <c r="A6356" s="76" t="s">
        <v>6971</v>
      </c>
      <c r="B6356" s="75" t="s">
        <v>7838</v>
      </c>
    </row>
    <row r="6357" spans="1:2" ht="15">
      <c r="A6357" s="76" t="s">
        <v>6972</v>
      </c>
      <c r="B6357" s="75" t="s">
        <v>7838</v>
      </c>
    </row>
    <row r="6358" spans="1:2" ht="15">
      <c r="A6358" s="76" t="s">
        <v>6973</v>
      </c>
      <c r="B6358" s="75" t="s">
        <v>7838</v>
      </c>
    </row>
    <row r="6359" spans="1:2" ht="15">
      <c r="A6359" s="76" t="s">
        <v>6974</v>
      </c>
      <c r="B6359" s="75" t="s">
        <v>7838</v>
      </c>
    </row>
    <row r="6360" spans="1:2" ht="15">
      <c r="A6360" s="76" t="s">
        <v>6975</v>
      </c>
      <c r="B6360" s="75" t="s">
        <v>7838</v>
      </c>
    </row>
    <row r="6361" spans="1:2" ht="15">
      <c r="A6361" s="76" t="s">
        <v>6976</v>
      </c>
      <c r="B6361" s="75" t="s">
        <v>7838</v>
      </c>
    </row>
    <row r="6362" spans="1:2" ht="15">
      <c r="A6362" s="76" t="s">
        <v>6977</v>
      </c>
      <c r="B6362" s="75" t="s">
        <v>7838</v>
      </c>
    </row>
    <row r="6363" spans="1:2" ht="15">
      <c r="A6363" s="76" t="s">
        <v>6978</v>
      </c>
      <c r="B6363" s="75" t="s">
        <v>7838</v>
      </c>
    </row>
    <row r="6364" spans="1:2" ht="15">
      <c r="A6364" s="76" t="s">
        <v>6979</v>
      </c>
      <c r="B6364" s="75" t="s">
        <v>7838</v>
      </c>
    </row>
    <row r="6365" spans="1:2" ht="15">
      <c r="A6365" s="76" t="s">
        <v>6980</v>
      </c>
      <c r="B6365" s="75" t="s">
        <v>7838</v>
      </c>
    </row>
    <row r="6366" spans="1:2" ht="15">
      <c r="A6366" s="76" t="s">
        <v>6981</v>
      </c>
      <c r="B6366" s="75" t="s">
        <v>7838</v>
      </c>
    </row>
    <row r="6367" spans="1:2" ht="15">
      <c r="A6367" s="76" t="s">
        <v>6982</v>
      </c>
      <c r="B6367" s="75" t="s">
        <v>7838</v>
      </c>
    </row>
    <row r="6368" spans="1:2" ht="15">
      <c r="A6368" s="76" t="s">
        <v>6983</v>
      </c>
      <c r="B6368" s="75" t="s">
        <v>7838</v>
      </c>
    </row>
    <row r="6369" spans="1:2" ht="15">
      <c r="A6369" s="76" t="s">
        <v>6984</v>
      </c>
      <c r="B6369" s="75" t="s">
        <v>7838</v>
      </c>
    </row>
    <row r="6370" spans="1:2" ht="15">
      <c r="A6370" s="76" t="s">
        <v>6985</v>
      </c>
      <c r="B6370" s="75" t="s">
        <v>7838</v>
      </c>
    </row>
    <row r="6371" spans="1:2" ht="15">
      <c r="A6371" s="76" t="s">
        <v>6986</v>
      </c>
      <c r="B6371" s="75" t="s">
        <v>7838</v>
      </c>
    </row>
    <row r="6372" spans="1:2" ht="15">
      <c r="A6372" s="76" t="s">
        <v>6987</v>
      </c>
      <c r="B6372" s="75" t="s">
        <v>7838</v>
      </c>
    </row>
    <row r="6373" spans="1:2" ht="15">
      <c r="A6373" s="76" t="s">
        <v>6988</v>
      </c>
      <c r="B6373" s="75" t="s">
        <v>7838</v>
      </c>
    </row>
    <row r="6374" spans="1:2" ht="15">
      <c r="A6374" s="76" t="s">
        <v>6989</v>
      </c>
      <c r="B6374" s="75" t="s">
        <v>7838</v>
      </c>
    </row>
    <row r="6375" spans="1:2" ht="15">
      <c r="A6375" s="76" t="s">
        <v>6990</v>
      </c>
      <c r="B6375" s="75" t="s">
        <v>7838</v>
      </c>
    </row>
    <row r="6376" spans="1:2" ht="15">
      <c r="A6376" s="76" t="s">
        <v>6991</v>
      </c>
      <c r="B6376" s="75" t="s">
        <v>7838</v>
      </c>
    </row>
    <row r="6377" spans="1:2" ht="15">
      <c r="A6377" s="76" t="s">
        <v>823</v>
      </c>
      <c r="B6377" s="75" t="s">
        <v>7838</v>
      </c>
    </row>
    <row r="6378" spans="1:2" ht="15">
      <c r="A6378" s="76" t="s">
        <v>6992</v>
      </c>
      <c r="B6378" s="75" t="s">
        <v>7838</v>
      </c>
    </row>
    <row r="6379" spans="1:2" ht="15">
      <c r="A6379" s="76" t="s">
        <v>6993</v>
      </c>
      <c r="B6379" s="75" t="s">
        <v>7838</v>
      </c>
    </row>
    <row r="6380" spans="1:2" ht="15">
      <c r="A6380" s="76" t="s">
        <v>6994</v>
      </c>
      <c r="B6380" s="75" t="s">
        <v>7838</v>
      </c>
    </row>
    <row r="6381" spans="1:2" ht="15">
      <c r="A6381" s="76" t="s">
        <v>6995</v>
      </c>
      <c r="B6381" s="75" t="s">
        <v>7838</v>
      </c>
    </row>
    <row r="6382" spans="1:2" ht="15">
      <c r="A6382" s="76" t="s">
        <v>6996</v>
      </c>
      <c r="B6382" s="75" t="s">
        <v>7838</v>
      </c>
    </row>
    <row r="6383" spans="1:2" ht="15">
      <c r="A6383" s="76" t="s">
        <v>1397</v>
      </c>
      <c r="B6383" s="75" t="s">
        <v>7838</v>
      </c>
    </row>
    <row r="6384" spans="1:2" ht="15">
      <c r="A6384" s="76" t="s">
        <v>6997</v>
      </c>
      <c r="B6384" s="75" t="s">
        <v>7838</v>
      </c>
    </row>
    <row r="6385" spans="1:2" ht="15">
      <c r="A6385" s="76" t="s">
        <v>6998</v>
      </c>
      <c r="B6385" s="75" t="s">
        <v>7838</v>
      </c>
    </row>
    <row r="6386" spans="1:2" ht="15">
      <c r="A6386" s="76" t="s">
        <v>6999</v>
      </c>
      <c r="B6386" s="75" t="s">
        <v>7838</v>
      </c>
    </row>
    <row r="6387" spans="1:2" ht="15">
      <c r="A6387" s="76" t="s">
        <v>7000</v>
      </c>
      <c r="B6387" s="75" t="s">
        <v>7838</v>
      </c>
    </row>
    <row r="6388" spans="1:2" ht="15">
      <c r="A6388" s="76" t="s">
        <v>7001</v>
      </c>
      <c r="B6388" s="75" t="s">
        <v>7838</v>
      </c>
    </row>
    <row r="6389" spans="1:2" ht="15">
      <c r="A6389" s="76" t="s">
        <v>7002</v>
      </c>
      <c r="B6389" s="75" t="s">
        <v>7838</v>
      </c>
    </row>
    <row r="6390" spans="1:2" ht="15">
      <c r="A6390" s="76" t="s">
        <v>7003</v>
      </c>
      <c r="B6390" s="75" t="s">
        <v>7838</v>
      </c>
    </row>
    <row r="6391" spans="1:2" ht="15">
      <c r="A6391" s="76" t="s">
        <v>7004</v>
      </c>
      <c r="B6391" s="75" t="s">
        <v>7838</v>
      </c>
    </row>
    <row r="6392" spans="1:2" ht="15">
      <c r="A6392" s="76" t="s">
        <v>7005</v>
      </c>
      <c r="B6392" s="75" t="s">
        <v>7838</v>
      </c>
    </row>
    <row r="6393" spans="1:2" ht="15">
      <c r="A6393" s="76" t="s">
        <v>7006</v>
      </c>
      <c r="B6393" s="75" t="s">
        <v>7838</v>
      </c>
    </row>
    <row r="6394" spans="1:2" ht="15">
      <c r="A6394" s="76" t="s">
        <v>7007</v>
      </c>
      <c r="B6394" s="75" t="s">
        <v>7838</v>
      </c>
    </row>
    <row r="6395" spans="1:2" ht="15">
      <c r="A6395" s="76" t="s">
        <v>7008</v>
      </c>
      <c r="B6395" s="75" t="s">
        <v>7838</v>
      </c>
    </row>
    <row r="6396" spans="1:2" ht="15">
      <c r="A6396" s="76" t="s">
        <v>7009</v>
      </c>
      <c r="B6396" s="75" t="s">
        <v>7838</v>
      </c>
    </row>
    <row r="6397" spans="1:2" ht="15">
      <c r="A6397" s="76" t="s">
        <v>7010</v>
      </c>
      <c r="B6397" s="75" t="s">
        <v>7838</v>
      </c>
    </row>
    <row r="6398" spans="1:2" ht="15">
      <c r="A6398" s="76" t="s">
        <v>7011</v>
      </c>
      <c r="B6398" s="75" t="s">
        <v>7838</v>
      </c>
    </row>
    <row r="6399" spans="1:2" ht="15">
      <c r="A6399" s="76" t="s">
        <v>7012</v>
      </c>
      <c r="B6399" s="75" t="s">
        <v>7838</v>
      </c>
    </row>
    <row r="6400" spans="1:2" ht="15">
      <c r="A6400" s="76" t="s">
        <v>7013</v>
      </c>
      <c r="B6400" s="75" t="s">
        <v>7838</v>
      </c>
    </row>
    <row r="6401" spans="1:2" ht="15">
      <c r="A6401" s="76" t="s">
        <v>7014</v>
      </c>
      <c r="B6401" s="75" t="s">
        <v>7838</v>
      </c>
    </row>
    <row r="6402" spans="1:2" ht="15">
      <c r="A6402" s="76" t="s">
        <v>7015</v>
      </c>
      <c r="B6402" s="75" t="s">
        <v>7838</v>
      </c>
    </row>
    <row r="6403" spans="1:2" ht="15">
      <c r="A6403" s="76" t="s">
        <v>1011</v>
      </c>
      <c r="B6403" s="75" t="s">
        <v>7838</v>
      </c>
    </row>
    <row r="6404" spans="1:2" ht="15">
      <c r="A6404" s="76" t="s">
        <v>7016</v>
      </c>
      <c r="B6404" s="75" t="s">
        <v>7838</v>
      </c>
    </row>
    <row r="6405" spans="1:2" ht="15">
      <c r="A6405" s="76" t="s">
        <v>7017</v>
      </c>
      <c r="B6405" s="75" t="s">
        <v>7838</v>
      </c>
    </row>
    <row r="6406" spans="1:2" ht="15">
      <c r="A6406" s="76" t="s">
        <v>7018</v>
      </c>
      <c r="B6406" s="75" t="s">
        <v>7838</v>
      </c>
    </row>
    <row r="6407" spans="1:2" ht="15">
      <c r="A6407" s="76" t="s">
        <v>7019</v>
      </c>
      <c r="B6407" s="75" t="s">
        <v>7838</v>
      </c>
    </row>
    <row r="6408" spans="1:2" ht="15">
      <c r="A6408" s="76" t="s">
        <v>7020</v>
      </c>
      <c r="B6408" s="75" t="s">
        <v>7838</v>
      </c>
    </row>
    <row r="6409" spans="1:2" ht="15">
      <c r="A6409" s="76" t="s">
        <v>7021</v>
      </c>
      <c r="B6409" s="75" t="s">
        <v>7838</v>
      </c>
    </row>
    <row r="6410" spans="1:2" ht="15">
      <c r="A6410" s="76" t="s">
        <v>7022</v>
      </c>
      <c r="B6410" s="75" t="s">
        <v>7838</v>
      </c>
    </row>
    <row r="6411" spans="1:2" ht="15">
      <c r="A6411" s="76" t="s">
        <v>7023</v>
      </c>
      <c r="B6411" s="75" t="s">
        <v>7838</v>
      </c>
    </row>
    <row r="6412" spans="1:2" ht="15">
      <c r="A6412" s="76" t="s">
        <v>7024</v>
      </c>
      <c r="B6412" s="75" t="s">
        <v>7838</v>
      </c>
    </row>
    <row r="6413" spans="1:2" ht="15">
      <c r="A6413" s="76" t="s">
        <v>7025</v>
      </c>
      <c r="B6413" s="75" t="s">
        <v>7838</v>
      </c>
    </row>
    <row r="6414" spans="1:2" ht="15">
      <c r="A6414" s="76" t="s">
        <v>7026</v>
      </c>
      <c r="B6414" s="75" t="s">
        <v>7838</v>
      </c>
    </row>
    <row r="6415" spans="1:2" ht="15">
      <c r="A6415" s="76" t="s">
        <v>7027</v>
      </c>
      <c r="B6415" s="75" t="s">
        <v>7838</v>
      </c>
    </row>
    <row r="6416" spans="1:2" ht="15">
      <c r="A6416" s="76" t="s">
        <v>7028</v>
      </c>
      <c r="B6416" s="75" t="s">
        <v>7838</v>
      </c>
    </row>
    <row r="6417" spans="1:2" ht="15">
      <c r="A6417" s="76" t="s">
        <v>7029</v>
      </c>
      <c r="B6417" s="75" t="s">
        <v>7838</v>
      </c>
    </row>
    <row r="6418" spans="1:2" ht="15">
      <c r="A6418" s="76" t="s">
        <v>7030</v>
      </c>
      <c r="B6418" s="75" t="s">
        <v>7838</v>
      </c>
    </row>
    <row r="6419" spans="1:2" ht="15">
      <c r="A6419" s="76" t="s">
        <v>7031</v>
      </c>
      <c r="B6419" s="75" t="s">
        <v>7838</v>
      </c>
    </row>
    <row r="6420" spans="1:2" ht="15">
      <c r="A6420" s="76" t="s">
        <v>7032</v>
      </c>
      <c r="B6420" s="75" t="s">
        <v>7838</v>
      </c>
    </row>
    <row r="6421" spans="1:2" ht="15">
      <c r="A6421" s="76" t="s">
        <v>7033</v>
      </c>
      <c r="B6421" s="75" t="s">
        <v>7838</v>
      </c>
    </row>
    <row r="6422" spans="1:2" ht="15">
      <c r="A6422" s="76" t="s">
        <v>7034</v>
      </c>
      <c r="B6422" s="75" t="s">
        <v>7838</v>
      </c>
    </row>
    <row r="6423" spans="1:2" ht="15">
      <c r="A6423" s="76" t="s">
        <v>7035</v>
      </c>
      <c r="B6423" s="75" t="s">
        <v>7838</v>
      </c>
    </row>
    <row r="6424" spans="1:2" ht="15">
      <c r="A6424" s="76" t="s">
        <v>7036</v>
      </c>
      <c r="B6424" s="75" t="s">
        <v>7838</v>
      </c>
    </row>
    <row r="6425" spans="1:2" ht="15">
      <c r="A6425" s="76" t="s">
        <v>7037</v>
      </c>
      <c r="B6425" s="75" t="s">
        <v>7838</v>
      </c>
    </row>
    <row r="6426" spans="1:2" ht="15">
      <c r="A6426" s="76" t="s">
        <v>7038</v>
      </c>
      <c r="B6426" s="75" t="s">
        <v>7838</v>
      </c>
    </row>
    <row r="6427" spans="1:2" ht="15">
      <c r="A6427" s="76" t="s">
        <v>7039</v>
      </c>
      <c r="B6427" s="75" t="s">
        <v>7838</v>
      </c>
    </row>
    <row r="6428" spans="1:2" ht="15">
      <c r="A6428" s="76" t="s">
        <v>7040</v>
      </c>
      <c r="B6428" s="75" t="s">
        <v>7838</v>
      </c>
    </row>
    <row r="6429" spans="1:2" ht="15">
      <c r="A6429" s="76" t="s">
        <v>7041</v>
      </c>
      <c r="B6429" s="75" t="s">
        <v>7838</v>
      </c>
    </row>
    <row r="6430" spans="1:2" ht="15">
      <c r="A6430" s="76" t="s">
        <v>7042</v>
      </c>
      <c r="B6430" s="75" t="s">
        <v>7838</v>
      </c>
    </row>
    <row r="6431" spans="1:2" ht="15">
      <c r="A6431" s="76" t="s">
        <v>1408</v>
      </c>
      <c r="B6431" s="75" t="s">
        <v>7838</v>
      </c>
    </row>
    <row r="6432" spans="1:2" ht="15">
      <c r="A6432" s="76" t="s">
        <v>7043</v>
      </c>
      <c r="B6432" s="75" t="s">
        <v>7838</v>
      </c>
    </row>
    <row r="6433" spans="1:2" ht="15">
      <c r="A6433" s="76" t="s">
        <v>7044</v>
      </c>
      <c r="B6433" s="75" t="s">
        <v>7838</v>
      </c>
    </row>
    <row r="6434" spans="1:2" ht="15">
      <c r="A6434" s="76" t="s">
        <v>7045</v>
      </c>
      <c r="B6434" s="75" t="s">
        <v>7838</v>
      </c>
    </row>
    <row r="6435" spans="1:2" ht="15">
      <c r="A6435" s="76" t="s">
        <v>7046</v>
      </c>
      <c r="B6435" s="75" t="s">
        <v>7838</v>
      </c>
    </row>
    <row r="6436" spans="1:2" ht="15">
      <c r="A6436" s="76" t="s">
        <v>7047</v>
      </c>
      <c r="B6436" s="75" t="s">
        <v>7838</v>
      </c>
    </row>
    <row r="6437" spans="1:2" ht="15">
      <c r="A6437" s="76" t="s">
        <v>7048</v>
      </c>
      <c r="B6437" s="75" t="s">
        <v>7838</v>
      </c>
    </row>
    <row r="6438" spans="1:2" ht="15">
      <c r="A6438" s="76" t="s">
        <v>7049</v>
      </c>
      <c r="B6438" s="75" t="s">
        <v>7838</v>
      </c>
    </row>
    <row r="6439" spans="1:2" ht="15">
      <c r="A6439" s="76" t="s">
        <v>7050</v>
      </c>
      <c r="B6439" s="75" t="s">
        <v>7838</v>
      </c>
    </row>
    <row r="6440" spans="1:2" ht="15">
      <c r="A6440" s="76" t="s">
        <v>7051</v>
      </c>
      <c r="B6440" s="75" t="s">
        <v>7838</v>
      </c>
    </row>
    <row r="6441" spans="1:2" ht="15">
      <c r="A6441" s="76" t="s">
        <v>7052</v>
      </c>
      <c r="B6441" s="75" t="s">
        <v>7838</v>
      </c>
    </row>
    <row r="6442" spans="1:2" ht="15">
      <c r="A6442" s="76" t="s">
        <v>7053</v>
      </c>
      <c r="B6442" s="75" t="s">
        <v>7838</v>
      </c>
    </row>
    <row r="6443" spans="1:2" ht="15">
      <c r="A6443" s="76" t="s">
        <v>7054</v>
      </c>
      <c r="B6443" s="75" t="s">
        <v>7838</v>
      </c>
    </row>
    <row r="6444" spans="1:2" ht="15">
      <c r="A6444" s="76" t="s">
        <v>7055</v>
      </c>
      <c r="B6444" s="75" t="s">
        <v>7838</v>
      </c>
    </row>
    <row r="6445" spans="1:2" ht="15">
      <c r="A6445" s="76" t="s">
        <v>7056</v>
      </c>
      <c r="B6445" s="75" t="s">
        <v>7838</v>
      </c>
    </row>
    <row r="6446" spans="1:2" ht="15">
      <c r="A6446" s="76" t="s">
        <v>7057</v>
      </c>
      <c r="B6446" s="75" t="s">
        <v>7838</v>
      </c>
    </row>
    <row r="6447" spans="1:2" ht="15">
      <c r="A6447" s="76" t="s">
        <v>7058</v>
      </c>
      <c r="B6447" s="75" t="s">
        <v>7838</v>
      </c>
    </row>
    <row r="6448" spans="1:2" ht="15">
      <c r="A6448" s="76" t="s">
        <v>828</v>
      </c>
      <c r="B6448" s="75" t="s">
        <v>7838</v>
      </c>
    </row>
    <row r="6449" spans="1:2" ht="15">
      <c r="A6449" s="76" t="s">
        <v>7059</v>
      </c>
      <c r="B6449" s="75" t="s">
        <v>7838</v>
      </c>
    </row>
    <row r="6450" spans="1:2" ht="15">
      <c r="A6450" s="76" t="s">
        <v>7060</v>
      </c>
      <c r="B6450" s="75" t="s">
        <v>7838</v>
      </c>
    </row>
    <row r="6451" spans="1:2" ht="15">
      <c r="A6451" s="76" t="s">
        <v>7061</v>
      </c>
      <c r="B6451" s="75" t="s">
        <v>7838</v>
      </c>
    </row>
    <row r="6452" spans="1:2" ht="15">
      <c r="A6452" s="76" t="s">
        <v>7062</v>
      </c>
      <c r="B6452" s="75" t="s">
        <v>7838</v>
      </c>
    </row>
    <row r="6453" spans="1:2" ht="15">
      <c r="A6453" s="76" t="s">
        <v>7063</v>
      </c>
      <c r="B6453" s="75" t="s">
        <v>7838</v>
      </c>
    </row>
    <row r="6454" spans="1:2" ht="15">
      <c r="A6454" s="76" t="s">
        <v>7064</v>
      </c>
      <c r="B6454" s="75" t="s">
        <v>7838</v>
      </c>
    </row>
    <row r="6455" spans="1:2" ht="15">
      <c r="A6455" s="76" t="s">
        <v>7065</v>
      </c>
      <c r="B6455" s="75" t="s">
        <v>7838</v>
      </c>
    </row>
    <row r="6456" spans="1:2" ht="15">
      <c r="A6456" s="76" t="s">
        <v>7066</v>
      </c>
      <c r="B6456" s="75" t="s">
        <v>7838</v>
      </c>
    </row>
    <row r="6457" spans="1:2" ht="15">
      <c r="A6457" s="76" t="s">
        <v>1420</v>
      </c>
      <c r="B6457" s="75" t="s">
        <v>7838</v>
      </c>
    </row>
    <row r="6458" spans="1:2" ht="15">
      <c r="A6458" s="76" t="s">
        <v>7067</v>
      </c>
      <c r="B6458" s="75" t="s">
        <v>7838</v>
      </c>
    </row>
    <row r="6459" spans="1:2" ht="15">
      <c r="A6459" s="76" t="s">
        <v>7068</v>
      </c>
      <c r="B6459" s="75" t="s">
        <v>7838</v>
      </c>
    </row>
    <row r="6460" spans="1:2" ht="15">
      <c r="A6460" s="76" t="s">
        <v>7069</v>
      </c>
      <c r="B6460" s="75" t="s">
        <v>7838</v>
      </c>
    </row>
    <row r="6461" spans="1:2" ht="15">
      <c r="A6461" s="76" t="s">
        <v>7070</v>
      </c>
      <c r="B6461" s="75" t="s">
        <v>7838</v>
      </c>
    </row>
    <row r="6462" spans="1:2" ht="15">
      <c r="A6462" s="76" t="s">
        <v>7071</v>
      </c>
      <c r="B6462" s="75" t="s">
        <v>7838</v>
      </c>
    </row>
    <row r="6463" spans="1:2" ht="15">
      <c r="A6463" s="76" t="s">
        <v>7072</v>
      </c>
      <c r="B6463" s="75" t="s">
        <v>7838</v>
      </c>
    </row>
    <row r="6464" spans="1:2" ht="15">
      <c r="A6464" s="76" t="s">
        <v>7073</v>
      </c>
      <c r="B6464" s="75" t="s">
        <v>7838</v>
      </c>
    </row>
    <row r="6465" spans="1:2" ht="15">
      <c r="A6465" s="76" t="s">
        <v>7074</v>
      </c>
      <c r="B6465" s="75" t="s">
        <v>7838</v>
      </c>
    </row>
    <row r="6466" spans="1:2" ht="15">
      <c r="A6466" s="76" t="s">
        <v>7075</v>
      </c>
      <c r="B6466" s="75" t="s">
        <v>7838</v>
      </c>
    </row>
    <row r="6467" spans="1:2" ht="15">
      <c r="A6467" s="76" t="s">
        <v>7076</v>
      </c>
      <c r="B6467" s="75" t="s">
        <v>7838</v>
      </c>
    </row>
    <row r="6468" spans="1:2" ht="15">
      <c r="A6468" s="76" t="s">
        <v>7077</v>
      </c>
      <c r="B6468" s="75" t="s">
        <v>7838</v>
      </c>
    </row>
    <row r="6469" spans="1:2" ht="15">
      <c r="A6469" s="76" t="s">
        <v>7078</v>
      </c>
      <c r="B6469" s="75" t="s">
        <v>7838</v>
      </c>
    </row>
    <row r="6470" spans="1:2" ht="15">
      <c r="A6470" s="76" t="s">
        <v>7079</v>
      </c>
      <c r="B6470" s="75" t="s">
        <v>7838</v>
      </c>
    </row>
    <row r="6471" spans="1:2" ht="15">
      <c r="A6471" s="76" t="s">
        <v>7080</v>
      </c>
      <c r="B6471" s="75" t="s">
        <v>7838</v>
      </c>
    </row>
    <row r="6472" spans="1:2" ht="15">
      <c r="A6472" s="76" t="s">
        <v>1439</v>
      </c>
      <c r="B6472" s="75" t="s">
        <v>7838</v>
      </c>
    </row>
    <row r="6473" spans="1:2" ht="15">
      <c r="A6473" s="76" t="s">
        <v>7081</v>
      </c>
      <c r="B6473" s="75" t="s">
        <v>7838</v>
      </c>
    </row>
    <row r="6474" spans="1:2" ht="15">
      <c r="A6474" s="76" t="s">
        <v>7082</v>
      </c>
      <c r="B6474" s="75" t="s">
        <v>7838</v>
      </c>
    </row>
    <row r="6475" spans="1:2" ht="15">
      <c r="A6475" s="76" t="s">
        <v>7083</v>
      </c>
      <c r="B6475" s="75" t="s">
        <v>7838</v>
      </c>
    </row>
    <row r="6476" spans="1:2" ht="15">
      <c r="A6476" s="76" t="s">
        <v>7084</v>
      </c>
      <c r="B6476" s="75" t="s">
        <v>7838</v>
      </c>
    </row>
    <row r="6477" spans="1:2" ht="15">
      <c r="A6477" s="76" t="s">
        <v>7085</v>
      </c>
      <c r="B6477" s="75" t="s">
        <v>7838</v>
      </c>
    </row>
    <row r="6478" spans="1:2" ht="15">
      <c r="A6478" s="76" t="s">
        <v>7086</v>
      </c>
      <c r="B6478" s="75" t="s">
        <v>7838</v>
      </c>
    </row>
    <row r="6479" spans="1:2" ht="15">
      <c r="A6479" s="76" t="s">
        <v>7087</v>
      </c>
      <c r="B6479" s="75" t="s">
        <v>7838</v>
      </c>
    </row>
    <row r="6480" spans="1:2" ht="15">
      <c r="A6480" s="76" t="s">
        <v>7088</v>
      </c>
      <c r="B6480" s="75" t="s">
        <v>7838</v>
      </c>
    </row>
    <row r="6481" spans="1:2" ht="15">
      <c r="A6481" s="76" t="s">
        <v>7089</v>
      </c>
      <c r="B6481" s="75" t="s">
        <v>7838</v>
      </c>
    </row>
    <row r="6482" spans="1:2" ht="15">
      <c r="A6482" s="76" t="s">
        <v>7090</v>
      </c>
      <c r="B6482" s="75" t="s">
        <v>7838</v>
      </c>
    </row>
    <row r="6483" spans="1:2" ht="15">
      <c r="A6483" s="76" t="s">
        <v>456</v>
      </c>
      <c r="B6483" s="75" t="s">
        <v>7838</v>
      </c>
    </row>
    <row r="6484" spans="1:2" ht="15">
      <c r="A6484" s="76" t="s">
        <v>7091</v>
      </c>
      <c r="B6484" s="75" t="s">
        <v>7838</v>
      </c>
    </row>
    <row r="6485" spans="1:2" ht="15">
      <c r="A6485" s="76" t="s">
        <v>7092</v>
      </c>
      <c r="B6485" s="75" t="s">
        <v>7838</v>
      </c>
    </row>
    <row r="6486" spans="1:2" ht="15">
      <c r="A6486" s="76" t="s">
        <v>7093</v>
      </c>
      <c r="B6486" s="75" t="s">
        <v>7838</v>
      </c>
    </row>
    <row r="6487" spans="1:2" ht="15">
      <c r="A6487" s="76" t="s">
        <v>7094</v>
      </c>
      <c r="B6487" s="75" t="s">
        <v>7838</v>
      </c>
    </row>
    <row r="6488" spans="1:2" ht="15">
      <c r="A6488" s="76" t="s">
        <v>7095</v>
      </c>
      <c r="B6488" s="75" t="s">
        <v>7838</v>
      </c>
    </row>
    <row r="6489" spans="1:2" ht="15">
      <c r="A6489" s="76" t="s">
        <v>7096</v>
      </c>
      <c r="B6489" s="75" t="s">
        <v>7838</v>
      </c>
    </row>
    <row r="6490" spans="1:2" ht="15">
      <c r="A6490" s="76" t="s">
        <v>7097</v>
      </c>
      <c r="B6490" s="75" t="s">
        <v>7838</v>
      </c>
    </row>
    <row r="6491" spans="1:2" ht="15">
      <c r="A6491" s="76" t="s">
        <v>7098</v>
      </c>
      <c r="B6491" s="75" t="s">
        <v>7838</v>
      </c>
    </row>
    <row r="6492" spans="1:2" ht="15">
      <c r="A6492" s="76" t="s">
        <v>7099</v>
      </c>
      <c r="B6492" s="75" t="s">
        <v>7838</v>
      </c>
    </row>
    <row r="6493" spans="1:2" ht="15">
      <c r="A6493" s="76" t="s">
        <v>7100</v>
      </c>
      <c r="B6493" s="75" t="s">
        <v>7838</v>
      </c>
    </row>
    <row r="6494" spans="1:2" ht="15">
      <c r="A6494" s="76" t="s">
        <v>7101</v>
      </c>
      <c r="B6494" s="75" t="s">
        <v>7838</v>
      </c>
    </row>
    <row r="6495" spans="1:2" ht="15">
      <c r="A6495" s="76" t="s">
        <v>7102</v>
      </c>
      <c r="B6495" s="75" t="s">
        <v>7838</v>
      </c>
    </row>
    <row r="6496" spans="1:2" ht="15">
      <c r="A6496" s="76" t="s">
        <v>7103</v>
      </c>
      <c r="B6496" s="75" t="s">
        <v>7838</v>
      </c>
    </row>
    <row r="6497" spans="1:2" ht="15">
      <c r="A6497" s="76" t="s">
        <v>7104</v>
      </c>
      <c r="B6497" s="75" t="s">
        <v>7838</v>
      </c>
    </row>
    <row r="6498" spans="1:2" ht="15">
      <c r="A6498" s="76" t="s">
        <v>7105</v>
      </c>
      <c r="B6498" s="75" t="s">
        <v>7838</v>
      </c>
    </row>
    <row r="6499" spans="1:2" ht="15">
      <c r="A6499" s="76" t="s">
        <v>7106</v>
      </c>
      <c r="B6499" s="75" t="s">
        <v>7838</v>
      </c>
    </row>
    <row r="6500" spans="1:2" ht="15">
      <c r="A6500" s="76" t="s">
        <v>7107</v>
      </c>
      <c r="B6500" s="75" t="s">
        <v>7838</v>
      </c>
    </row>
    <row r="6501" spans="1:2" ht="15">
      <c r="A6501" s="76" t="s">
        <v>7108</v>
      </c>
      <c r="B6501" s="75" t="s">
        <v>7838</v>
      </c>
    </row>
    <row r="6502" spans="1:2" ht="15">
      <c r="A6502" s="76" t="s">
        <v>915</v>
      </c>
      <c r="B6502" s="75" t="s">
        <v>7838</v>
      </c>
    </row>
    <row r="6503" spans="1:2" ht="15">
      <c r="A6503" s="76" t="s">
        <v>7109</v>
      </c>
      <c r="B6503" s="75" t="s">
        <v>7838</v>
      </c>
    </row>
    <row r="6504" spans="1:2" ht="15">
      <c r="A6504" s="76" t="s">
        <v>7110</v>
      </c>
      <c r="B6504" s="75" t="s">
        <v>7838</v>
      </c>
    </row>
    <row r="6505" spans="1:2" ht="15">
      <c r="A6505" s="76" t="s">
        <v>7111</v>
      </c>
      <c r="B6505" s="75" t="s">
        <v>7838</v>
      </c>
    </row>
    <row r="6506" spans="1:2" ht="15">
      <c r="A6506" s="76" t="s">
        <v>7112</v>
      </c>
      <c r="B6506" s="75" t="s">
        <v>7838</v>
      </c>
    </row>
    <row r="6507" spans="1:2" ht="15">
      <c r="A6507" s="76" t="s">
        <v>7113</v>
      </c>
      <c r="B6507" s="75" t="s">
        <v>7838</v>
      </c>
    </row>
    <row r="6508" spans="1:2" ht="15">
      <c r="A6508" s="76" t="s">
        <v>7114</v>
      </c>
      <c r="B6508" s="75" t="s">
        <v>7838</v>
      </c>
    </row>
    <row r="6509" spans="1:2" ht="15">
      <c r="A6509" s="76" t="s">
        <v>7115</v>
      </c>
      <c r="B6509" s="75" t="s">
        <v>7838</v>
      </c>
    </row>
    <row r="6510" spans="1:2" ht="15">
      <c r="A6510" s="76" t="s">
        <v>7116</v>
      </c>
      <c r="B6510" s="75" t="s">
        <v>7838</v>
      </c>
    </row>
    <row r="6511" spans="1:2" ht="15">
      <c r="A6511" s="76" t="s">
        <v>7117</v>
      </c>
      <c r="B6511" s="75" t="s">
        <v>7838</v>
      </c>
    </row>
    <row r="6512" spans="1:2" ht="15">
      <c r="A6512" s="76" t="s">
        <v>7118</v>
      </c>
      <c r="B6512" s="75" t="s">
        <v>7838</v>
      </c>
    </row>
    <row r="6513" spans="1:2" ht="15">
      <c r="A6513" s="76" t="s">
        <v>1366</v>
      </c>
      <c r="B6513" s="75" t="s">
        <v>7838</v>
      </c>
    </row>
    <row r="6514" spans="1:2" ht="15">
      <c r="A6514" s="76" t="s">
        <v>7119</v>
      </c>
      <c r="B6514" s="75" t="s">
        <v>7838</v>
      </c>
    </row>
    <row r="6515" spans="1:2" ht="15">
      <c r="A6515" s="76" t="s">
        <v>7120</v>
      </c>
      <c r="B6515" s="75" t="s">
        <v>7838</v>
      </c>
    </row>
    <row r="6516" spans="1:2" ht="15">
      <c r="A6516" s="76" t="s">
        <v>7121</v>
      </c>
      <c r="B6516" s="75" t="s">
        <v>7838</v>
      </c>
    </row>
    <row r="6517" spans="1:2" ht="15">
      <c r="A6517" s="76" t="s">
        <v>7122</v>
      </c>
      <c r="B6517" s="75" t="s">
        <v>7838</v>
      </c>
    </row>
    <row r="6518" spans="1:2" ht="15">
      <c r="A6518" s="76" t="s">
        <v>7123</v>
      </c>
      <c r="B6518" s="75" t="s">
        <v>7838</v>
      </c>
    </row>
    <row r="6519" spans="1:2" ht="15">
      <c r="A6519" s="76" t="s">
        <v>7124</v>
      </c>
      <c r="B6519" s="75" t="s">
        <v>7838</v>
      </c>
    </row>
    <row r="6520" spans="1:2" ht="15">
      <c r="A6520" s="76" t="s">
        <v>7125</v>
      </c>
      <c r="B6520" s="75" t="s">
        <v>7838</v>
      </c>
    </row>
    <row r="6521" spans="1:2" ht="15">
      <c r="A6521" s="76" t="s">
        <v>7126</v>
      </c>
      <c r="B6521" s="75" t="s">
        <v>7838</v>
      </c>
    </row>
    <row r="6522" spans="1:2" ht="15">
      <c r="A6522" s="76" t="s">
        <v>7127</v>
      </c>
      <c r="B6522" s="75" t="s">
        <v>7838</v>
      </c>
    </row>
    <row r="6523" spans="1:2" ht="15">
      <c r="A6523" s="76" t="s">
        <v>7128</v>
      </c>
      <c r="B6523" s="75" t="s">
        <v>7838</v>
      </c>
    </row>
    <row r="6524" spans="1:2" ht="15">
      <c r="A6524" s="76" t="s">
        <v>7129</v>
      </c>
      <c r="B6524" s="75" t="s">
        <v>7838</v>
      </c>
    </row>
    <row r="6525" spans="1:2" ht="15">
      <c r="A6525" s="76" t="s">
        <v>7130</v>
      </c>
      <c r="B6525" s="75" t="s">
        <v>7838</v>
      </c>
    </row>
    <row r="6526" spans="1:2" ht="15">
      <c r="A6526" s="76" t="s">
        <v>7131</v>
      </c>
      <c r="B6526" s="75" t="s">
        <v>7838</v>
      </c>
    </row>
    <row r="6527" spans="1:2" ht="15">
      <c r="A6527" s="76" t="s">
        <v>7132</v>
      </c>
      <c r="B6527" s="75" t="s">
        <v>7838</v>
      </c>
    </row>
    <row r="6528" spans="1:2" ht="15">
      <c r="A6528" s="76" t="s">
        <v>7133</v>
      </c>
      <c r="B6528" s="75" t="s">
        <v>7838</v>
      </c>
    </row>
    <row r="6529" spans="1:2" ht="15">
      <c r="A6529" s="76" t="s">
        <v>7134</v>
      </c>
      <c r="B6529" s="75" t="s">
        <v>7838</v>
      </c>
    </row>
    <row r="6530" spans="1:2" ht="15">
      <c r="A6530" s="76" t="s">
        <v>7135</v>
      </c>
      <c r="B6530" s="75" t="s">
        <v>7838</v>
      </c>
    </row>
    <row r="6531" spans="1:2" ht="15">
      <c r="A6531" s="76" t="s">
        <v>7136</v>
      </c>
      <c r="B6531" s="75" t="s">
        <v>7838</v>
      </c>
    </row>
    <row r="6532" spans="1:2" ht="15">
      <c r="A6532" s="76" t="s">
        <v>7137</v>
      </c>
      <c r="B6532" s="75" t="s">
        <v>7838</v>
      </c>
    </row>
    <row r="6533" spans="1:2" ht="15">
      <c r="A6533" s="76" t="s">
        <v>7138</v>
      </c>
      <c r="B6533" s="75" t="s">
        <v>7838</v>
      </c>
    </row>
    <row r="6534" spans="1:2" ht="15">
      <c r="A6534" s="76" t="s">
        <v>7139</v>
      </c>
      <c r="B6534" s="75" t="s">
        <v>7838</v>
      </c>
    </row>
    <row r="6535" spans="1:2" ht="15">
      <c r="A6535" s="76" t="s">
        <v>7140</v>
      </c>
      <c r="B6535" s="75" t="s">
        <v>7838</v>
      </c>
    </row>
    <row r="6536" spans="1:2" ht="15">
      <c r="A6536" s="76" t="s">
        <v>7141</v>
      </c>
      <c r="B6536" s="75" t="s">
        <v>7838</v>
      </c>
    </row>
    <row r="6537" spans="1:2" ht="15">
      <c r="A6537" s="76" t="s">
        <v>7142</v>
      </c>
      <c r="B6537" s="75" t="s">
        <v>7838</v>
      </c>
    </row>
    <row r="6538" spans="1:2" ht="15">
      <c r="A6538" s="76" t="s">
        <v>7143</v>
      </c>
      <c r="B6538" s="75" t="s">
        <v>7838</v>
      </c>
    </row>
    <row r="6539" spans="1:2" ht="15">
      <c r="A6539" s="76" t="s">
        <v>7144</v>
      </c>
      <c r="B6539" s="75" t="s">
        <v>7838</v>
      </c>
    </row>
    <row r="6540" spans="1:2" ht="15">
      <c r="A6540" s="76" t="s">
        <v>7145</v>
      </c>
      <c r="B6540" s="75" t="s">
        <v>7838</v>
      </c>
    </row>
    <row r="6541" spans="1:2" ht="15">
      <c r="A6541" s="76" t="s">
        <v>7146</v>
      </c>
      <c r="B6541" s="75" t="s">
        <v>7838</v>
      </c>
    </row>
    <row r="6542" spans="1:2" ht="15">
      <c r="A6542" s="76" t="s">
        <v>7147</v>
      </c>
      <c r="B6542" s="75" t="s">
        <v>7838</v>
      </c>
    </row>
    <row r="6543" spans="1:2" ht="15">
      <c r="A6543" s="76" t="s">
        <v>7148</v>
      </c>
      <c r="B6543" s="75" t="s">
        <v>7838</v>
      </c>
    </row>
    <row r="6544" spans="1:2" ht="15">
      <c r="A6544" s="76" t="s">
        <v>7149</v>
      </c>
      <c r="B6544" s="75" t="s">
        <v>7838</v>
      </c>
    </row>
    <row r="6545" spans="1:2" ht="15">
      <c r="A6545" s="76" t="s">
        <v>7150</v>
      </c>
      <c r="B6545" s="75" t="s">
        <v>7838</v>
      </c>
    </row>
    <row r="6546" spans="1:2" ht="15">
      <c r="A6546" s="76" t="s">
        <v>7151</v>
      </c>
      <c r="B6546" s="75" t="s">
        <v>7838</v>
      </c>
    </row>
    <row r="6547" spans="1:2" ht="15">
      <c r="A6547" s="76" t="s">
        <v>1031</v>
      </c>
      <c r="B6547" s="75" t="s">
        <v>7838</v>
      </c>
    </row>
    <row r="6548" spans="1:2" ht="15">
      <c r="A6548" s="76" t="s">
        <v>7152</v>
      </c>
      <c r="B6548" s="75" t="s">
        <v>7838</v>
      </c>
    </row>
    <row r="6549" spans="1:2" ht="15">
      <c r="A6549" s="76" t="s">
        <v>7153</v>
      </c>
      <c r="B6549" s="75" t="s">
        <v>7838</v>
      </c>
    </row>
    <row r="6550" spans="1:2" ht="15">
      <c r="A6550" s="76" t="s">
        <v>7154</v>
      </c>
      <c r="B6550" s="75" t="s">
        <v>7838</v>
      </c>
    </row>
    <row r="6551" spans="1:2" ht="15">
      <c r="A6551" s="76" t="s">
        <v>7155</v>
      </c>
      <c r="B6551" s="75" t="s">
        <v>7838</v>
      </c>
    </row>
    <row r="6552" spans="1:2" ht="15">
      <c r="A6552" s="76" t="s">
        <v>7156</v>
      </c>
      <c r="B6552" s="75" t="s">
        <v>7838</v>
      </c>
    </row>
    <row r="6553" spans="1:2" ht="15">
      <c r="A6553" s="76" t="s">
        <v>7157</v>
      </c>
      <c r="B6553" s="75" t="s">
        <v>7838</v>
      </c>
    </row>
    <row r="6554" spans="1:2" ht="15">
      <c r="A6554" s="76" t="s">
        <v>1217</v>
      </c>
      <c r="B6554" s="75" t="s">
        <v>7838</v>
      </c>
    </row>
    <row r="6555" spans="1:2" ht="15">
      <c r="A6555" s="76" t="s">
        <v>7158</v>
      </c>
      <c r="B6555" s="75" t="s">
        <v>7838</v>
      </c>
    </row>
    <row r="6556" spans="1:2" ht="15">
      <c r="A6556" s="76" t="s">
        <v>784</v>
      </c>
      <c r="B6556" s="75" t="s">
        <v>7838</v>
      </c>
    </row>
    <row r="6557" spans="1:2" ht="15">
      <c r="A6557" s="76" t="s">
        <v>7159</v>
      </c>
      <c r="B6557" s="75" t="s">
        <v>7838</v>
      </c>
    </row>
    <row r="6558" spans="1:2" ht="15">
      <c r="A6558" s="76" t="s">
        <v>7160</v>
      </c>
      <c r="B6558" s="75" t="s">
        <v>7838</v>
      </c>
    </row>
    <row r="6559" spans="1:2" ht="15">
      <c r="A6559" s="76" t="s">
        <v>7161</v>
      </c>
      <c r="B6559" s="75" t="s">
        <v>7838</v>
      </c>
    </row>
    <row r="6560" spans="1:2" ht="15">
      <c r="A6560" s="76" t="s">
        <v>7162</v>
      </c>
      <c r="B6560" s="75" t="s">
        <v>7838</v>
      </c>
    </row>
    <row r="6561" spans="1:2" ht="15">
      <c r="A6561" s="76" t="s">
        <v>7163</v>
      </c>
      <c r="B6561" s="75" t="s">
        <v>7838</v>
      </c>
    </row>
    <row r="6562" spans="1:2" ht="15">
      <c r="A6562" s="76" t="s">
        <v>7164</v>
      </c>
      <c r="B6562" s="75" t="s">
        <v>7838</v>
      </c>
    </row>
    <row r="6563" spans="1:2" ht="15">
      <c r="A6563" s="76" t="s">
        <v>7165</v>
      </c>
      <c r="B6563" s="75" t="s">
        <v>7838</v>
      </c>
    </row>
    <row r="6564" spans="1:2" ht="15">
      <c r="A6564" s="76" t="s">
        <v>7166</v>
      </c>
      <c r="B6564" s="75" t="s">
        <v>7838</v>
      </c>
    </row>
    <row r="6565" spans="1:2" ht="15">
      <c r="A6565" s="76" t="s">
        <v>7167</v>
      </c>
      <c r="B6565" s="75" t="s">
        <v>7838</v>
      </c>
    </row>
    <row r="6566" spans="1:2" ht="15">
      <c r="A6566" s="76" t="s">
        <v>7168</v>
      </c>
      <c r="B6566" s="75" t="s">
        <v>7838</v>
      </c>
    </row>
    <row r="6567" spans="1:2" ht="15">
      <c r="A6567" s="76" t="s">
        <v>7169</v>
      </c>
      <c r="B6567" s="75" t="s">
        <v>7838</v>
      </c>
    </row>
    <row r="6568" spans="1:2" ht="15">
      <c r="A6568" s="76" t="s">
        <v>7170</v>
      </c>
      <c r="B6568" s="75" t="s">
        <v>7838</v>
      </c>
    </row>
    <row r="6569" spans="1:2" ht="15">
      <c r="A6569" s="76" t="s">
        <v>7171</v>
      </c>
      <c r="B6569" s="75" t="s">
        <v>7838</v>
      </c>
    </row>
    <row r="6570" spans="1:2" ht="15">
      <c r="A6570" s="76" t="s">
        <v>7172</v>
      </c>
      <c r="B6570" s="75" t="s">
        <v>7838</v>
      </c>
    </row>
    <row r="6571" spans="1:2" ht="15">
      <c r="A6571" s="76" t="s">
        <v>7173</v>
      </c>
      <c r="B6571" s="75" t="s">
        <v>7838</v>
      </c>
    </row>
    <row r="6572" spans="1:2" ht="15">
      <c r="A6572" s="76" t="s">
        <v>7174</v>
      </c>
      <c r="B6572" s="75" t="s">
        <v>7838</v>
      </c>
    </row>
    <row r="6573" spans="1:2" ht="15">
      <c r="A6573" s="76" t="s">
        <v>7175</v>
      </c>
      <c r="B6573" s="75" t="s">
        <v>7838</v>
      </c>
    </row>
    <row r="6574" spans="1:2" ht="15">
      <c r="A6574" s="76" t="s">
        <v>7176</v>
      </c>
      <c r="B6574" s="75" t="s">
        <v>7838</v>
      </c>
    </row>
    <row r="6575" spans="1:2" ht="15">
      <c r="A6575" s="76" t="s">
        <v>7177</v>
      </c>
      <c r="B6575" s="75" t="s">
        <v>7838</v>
      </c>
    </row>
    <row r="6576" spans="1:2" ht="15">
      <c r="A6576" s="76" t="s">
        <v>7178</v>
      </c>
      <c r="B6576" s="75" t="s">
        <v>7838</v>
      </c>
    </row>
    <row r="6577" spans="1:2" ht="15">
      <c r="A6577" s="76" t="s">
        <v>7179</v>
      </c>
      <c r="B6577" s="75" t="s">
        <v>7838</v>
      </c>
    </row>
    <row r="6578" spans="1:2" ht="15">
      <c r="A6578" s="76" t="s">
        <v>7180</v>
      </c>
      <c r="B6578" s="75" t="s">
        <v>7838</v>
      </c>
    </row>
    <row r="6579" spans="1:2" ht="15">
      <c r="A6579" s="76" t="s">
        <v>7181</v>
      </c>
      <c r="B6579" s="75" t="s">
        <v>7838</v>
      </c>
    </row>
    <row r="6580" spans="1:2" ht="15">
      <c r="A6580" s="76" t="s">
        <v>7182</v>
      </c>
      <c r="B6580" s="75" t="s">
        <v>7838</v>
      </c>
    </row>
    <row r="6581" spans="1:2" ht="15">
      <c r="A6581" s="76" t="s">
        <v>1349</v>
      </c>
      <c r="B6581" s="75" t="s">
        <v>7838</v>
      </c>
    </row>
    <row r="6582" spans="1:2" ht="15">
      <c r="A6582" s="76" t="s">
        <v>732</v>
      </c>
      <c r="B6582" s="75" t="s">
        <v>7838</v>
      </c>
    </row>
    <row r="6583" spans="1:2" ht="15">
      <c r="A6583" s="76" t="s">
        <v>7183</v>
      </c>
      <c r="B6583" s="75" t="s">
        <v>7838</v>
      </c>
    </row>
    <row r="6584" spans="1:2" ht="15">
      <c r="A6584" s="76" t="s">
        <v>7184</v>
      </c>
      <c r="B6584" s="75" t="s">
        <v>7838</v>
      </c>
    </row>
    <row r="6585" spans="1:2" ht="15">
      <c r="A6585" s="76" t="s">
        <v>7185</v>
      </c>
      <c r="B6585" s="75" t="s">
        <v>7838</v>
      </c>
    </row>
    <row r="6586" spans="1:2" ht="15">
      <c r="A6586" s="76" t="s">
        <v>7186</v>
      </c>
      <c r="B6586" s="75" t="s">
        <v>7838</v>
      </c>
    </row>
    <row r="6587" spans="1:2" ht="15">
      <c r="A6587" s="76" t="s">
        <v>7187</v>
      </c>
      <c r="B6587" s="75" t="s">
        <v>7838</v>
      </c>
    </row>
    <row r="6588" spans="1:2" ht="15">
      <c r="A6588" s="76" t="s">
        <v>757</v>
      </c>
      <c r="B6588" s="75" t="s">
        <v>7838</v>
      </c>
    </row>
    <row r="6589" spans="1:2" ht="15">
      <c r="A6589" s="76" t="s">
        <v>7188</v>
      </c>
      <c r="B6589" s="75" t="s">
        <v>7838</v>
      </c>
    </row>
    <row r="6590" spans="1:2" ht="15">
      <c r="A6590" s="76" t="s">
        <v>7189</v>
      </c>
      <c r="B6590" s="75" t="s">
        <v>7838</v>
      </c>
    </row>
    <row r="6591" spans="1:2" ht="15">
      <c r="A6591" s="76" t="s">
        <v>1047</v>
      </c>
      <c r="B6591" s="75" t="s">
        <v>7838</v>
      </c>
    </row>
    <row r="6592" spans="1:2" ht="15">
      <c r="A6592" s="76" t="s">
        <v>7190</v>
      </c>
      <c r="B6592" s="75" t="s">
        <v>7838</v>
      </c>
    </row>
    <row r="6593" spans="1:2" ht="15">
      <c r="A6593" s="76" t="s">
        <v>1035</v>
      </c>
      <c r="B6593" s="75" t="s">
        <v>7838</v>
      </c>
    </row>
    <row r="6594" spans="1:2" ht="15">
      <c r="A6594" s="76" t="s">
        <v>7191</v>
      </c>
      <c r="B6594" s="75" t="s">
        <v>7838</v>
      </c>
    </row>
    <row r="6595" spans="1:2" ht="15">
      <c r="A6595" s="76" t="s">
        <v>7192</v>
      </c>
      <c r="B6595" s="75" t="s">
        <v>7838</v>
      </c>
    </row>
    <row r="6596" spans="1:2" ht="15">
      <c r="A6596" s="76" t="s">
        <v>7193</v>
      </c>
      <c r="B6596" s="75" t="s">
        <v>7838</v>
      </c>
    </row>
    <row r="6597" spans="1:2" ht="15">
      <c r="A6597" s="76" t="s">
        <v>7194</v>
      </c>
      <c r="B6597" s="75" t="s">
        <v>7838</v>
      </c>
    </row>
    <row r="6598" spans="1:2" ht="15">
      <c r="A6598" s="76" t="s">
        <v>536</v>
      </c>
      <c r="B6598" s="75" t="s">
        <v>7838</v>
      </c>
    </row>
    <row r="6599" spans="1:2" ht="15">
      <c r="A6599" s="76" t="s">
        <v>7195</v>
      </c>
      <c r="B6599" s="75" t="s">
        <v>7838</v>
      </c>
    </row>
    <row r="6600" spans="1:2" ht="15">
      <c r="A6600" s="76" t="s">
        <v>988</v>
      </c>
      <c r="B6600" s="75" t="s">
        <v>7838</v>
      </c>
    </row>
    <row r="6601" spans="1:2" ht="15">
      <c r="A6601" s="76" t="s">
        <v>7196</v>
      </c>
      <c r="B6601" s="75" t="s">
        <v>7838</v>
      </c>
    </row>
    <row r="6602" spans="1:2" ht="15">
      <c r="A6602" s="76" t="s">
        <v>7197</v>
      </c>
      <c r="B6602" s="75" t="s">
        <v>7838</v>
      </c>
    </row>
    <row r="6603" spans="1:2" ht="15">
      <c r="A6603" s="76" t="s">
        <v>933</v>
      </c>
      <c r="B6603" s="75" t="s">
        <v>7838</v>
      </c>
    </row>
    <row r="6604" spans="1:2" ht="15">
      <c r="A6604" s="76" t="s">
        <v>7198</v>
      </c>
      <c r="B6604" s="75" t="s">
        <v>7838</v>
      </c>
    </row>
    <row r="6605" spans="1:2" ht="15">
      <c r="A6605" s="76" t="s">
        <v>7199</v>
      </c>
      <c r="B6605" s="75" t="s">
        <v>7838</v>
      </c>
    </row>
    <row r="6606" spans="1:2" ht="15">
      <c r="A6606" s="76" t="s">
        <v>7200</v>
      </c>
      <c r="B6606" s="75" t="s">
        <v>7838</v>
      </c>
    </row>
    <row r="6607" spans="1:2" ht="15">
      <c r="A6607" s="76" t="s">
        <v>7201</v>
      </c>
      <c r="B6607" s="75" t="s">
        <v>7838</v>
      </c>
    </row>
    <row r="6608" spans="1:2" ht="15">
      <c r="A6608" s="76" t="s">
        <v>1501</v>
      </c>
      <c r="B6608" s="75" t="s">
        <v>7838</v>
      </c>
    </row>
    <row r="6609" spans="1:2" ht="15">
      <c r="A6609" s="76" t="s">
        <v>7202</v>
      </c>
      <c r="B6609" s="75" t="s">
        <v>7838</v>
      </c>
    </row>
    <row r="6610" spans="1:2" ht="15">
      <c r="A6610" s="76" t="s">
        <v>7203</v>
      </c>
      <c r="B6610" s="75" t="s">
        <v>7838</v>
      </c>
    </row>
    <row r="6611" spans="1:2" ht="15">
      <c r="A6611" s="76" t="s">
        <v>7204</v>
      </c>
      <c r="B6611" s="75" t="s">
        <v>7838</v>
      </c>
    </row>
    <row r="6612" spans="1:2" ht="15">
      <c r="A6612" s="76" t="s">
        <v>1002</v>
      </c>
      <c r="B6612" s="75" t="s">
        <v>7838</v>
      </c>
    </row>
    <row r="6613" spans="1:2" ht="15">
      <c r="A6613" s="76" t="s">
        <v>7205</v>
      </c>
      <c r="B6613" s="75" t="s">
        <v>7838</v>
      </c>
    </row>
    <row r="6614" spans="1:2" ht="15">
      <c r="A6614" s="76" t="s">
        <v>692</v>
      </c>
      <c r="B6614" s="75" t="s">
        <v>7838</v>
      </c>
    </row>
    <row r="6615" spans="1:2" ht="15">
      <c r="A6615" s="76" t="s">
        <v>465</v>
      </c>
      <c r="B6615" s="75" t="s">
        <v>7838</v>
      </c>
    </row>
    <row r="6616" spans="1:2" ht="15">
      <c r="A6616" s="76" t="s">
        <v>7206</v>
      </c>
      <c r="B6616" s="75" t="s">
        <v>7838</v>
      </c>
    </row>
    <row r="6617" spans="1:2" ht="15">
      <c r="A6617" s="76" t="s">
        <v>7207</v>
      </c>
      <c r="B6617" s="75" t="s">
        <v>7838</v>
      </c>
    </row>
    <row r="6618" spans="1:2" ht="15">
      <c r="A6618" s="76" t="s">
        <v>7208</v>
      </c>
      <c r="B6618" s="75" t="s">
        <v>7838</v>
      </c>
    </row>
    <row r="6619" spans="1:2" ht="15">
      <c r="A6619" s="76" t="s">
        <v>7209</v>
      </c>
      <c r="B6619" s="75" t="s">
        <v>7838</v>
      </c>
    </row>
    <row r="6620" spans="1:2" ht="15">
      <c r="A6620" s="76" t="s">
        <v>7210</v>
      </c>
      <c r="B6620" s="75" t="s">
        <v>7838</v>
      </c>
    </row>
    <row r="6621" spans="1:2" ht="15">
      <c r="A6621" s="76" t="s">
        <v>7211</v>
      </c>
      <c r="B6621" s="75" t="s">
        <v>7838</v>
      </c>
    </row>
    <row r="6622" spans="1:2" ht="15">
      <c r="A6622" s="76" t="s">
        <v>7212</v>
      </c>
      <c r="B6622" s="75" t="s">
        <v>7838</v>
      </c>
    </row>
    <row r="6623" spans="1:2" ht="15">
      <c r="A6623" s="76" t="s">
        <v>7213</v>
      </c>
      <c r="B6623" s="75" t="s">
        <v>7838</v>
      </c>
    </row>
    <row r="6624" spans="1:2" ht="15">
      <c r="A6624" s="76" t="s">
        <v>7214</v>
      </c>
      <c r="B6624" s="75" t="s">
        <v>7838</v>
      </c>
    </row>
    <row r="6625" spans="1:2" ht="15">
      <c r="A6625" s="76" t="s">
        <v>7215</v>
      </c>
      <c r="B6625" s="75" t="s">
        <v>7838</v>
      </c>
    </row>
    <row r="6626" spans="1:2" ht="15">
      <c r="A6626" s="76" t="s">
        <v>7216</v>
      </c>
      <c r="B6626" s="75" t="s">
        <v>7838</v>
      </c>
    </row>
    <row r="6627" spans="1:2" ht="15">
      <c r="A6627" s="76" t="s">
        <v>7217</v>
      </c>
      <c r="B6627" s="75" t="s">
        <v>7838</v>
      </c>
    </row>
    <row r="6628" spans="1:2" ht="15">
      <c r="A6628" s="76" t="s">
        <v>7218</v>
      </c>
      <c r="B6628" s="75" t="s">
        <v>7838</v>
      </c>
    </row>
    <row r="6629" spans="1:2" ht="15">
      <c r="A6629" s="76" t="s">
        <v>7219</v>
      </c>
      <c r="B6629" s="75" t="s">
        <v>7838</v>
      </c>
    </row>
    <row r="6630" spans="1:2" ht="15">
      <c r="A6630" s="76" t="s">
        <v>7220</v>
      </c>
      <c r="B6630" s="75" t="s">
        <v>7838</v>
      </c>
    </row>
    <row r="6631" spans="1:2" ht="15">
      <c r="A6631" s="76" t="s">
        <v>7221</v>
      </c>
      <c r="B6631" s="75" t="s">
        <v>7838</v>
      </c>
    </row>
    <row r="6632" spans="1:2" ht="15">
      <c r="A6632" s="76" t="s">
        <v>7222</v>
      </c>
      <c r="B6632" s="75" t="s">
        <v>7838</v>
      </c>
    </row>
    <row r="6633" spans="1:2" ht="15">
      <c r="A6633" s="76" t="s">
        <v>1188</v>
      </c>
      <c r="B6633" s="75" t="s">
        <v>7838</v>
      </c>
    </row>
    <row r="6634" spans="1:2" ht="15">
      <c r="A6634" s="76" t="s">
        <v>7223</v>
      </c>
      <c r="B6634" s="75" t="s">
        <v>7838</v>
      </c>
    </row>
    <row r="6635" spans="1:2" ht="15">
      <c r="A6635" s="76" t="s">
        <v>7224</v>
      </c>
      <c r="B6635" s="75" t="s">
        <v>7838</v>
      </c>
    </row>
    <row r="6636" spans="1:2" ht="15">
      <c r="A6636" s="76" t="s">
        <v>7225</v>
      </c>
      <c r="B6636" s="75" t="s">
        <v>7838</v>
      </c>
    </row>
    <row r="6637" spans="1:2" ht="15">
      <c r="A6637" s="76" t="s">
        <v>7226</v>
      </c>
      <c r="B6637" s="75" t="s">
        <v>7838</v>
      </c>
    </row>
    <row r="6638" spans="1:2" ht="15">
      <c r="A6638" s="76" t="s">
        <v>7227</v>
      </c>
      <c r="B6638" s="75" t="s">
        <v>7838</v>
      </c>
    </row>
    <row r="6639" spans="1:2" ht="15">
      <c r="A6639" s="76" t="s">
        <v>7228</v>
      </c>
      <c r="B6639" s="75" t="s">
        <v>7838</v>
      </c>
    </row>
    <row r="6640" spans="1:2" ht="15">
      <c r="A6640" s="76" t="s">
        <v>7229</v>
      </c>
      <c r="B6640" s="75" t="s">
        <v>7838</v>
      </c>
    </row>
    <row r="6641" spans="1:2" ht="15">
      <c r="A6641" s="76" t="s">
        <v>7230</v>
      </c>
      <c r="B6641" s="75" t="s">
        <v>7838</v>
      </c>
    </row>
    <row r="6642" spans="1:2" ht="15">
      <c r="A6642" s="76" t="s">
        <v>7231</v>
      </c>
      <c r="B6642" s="75" t="s">
        <v>7838</v>
      </c>
    </row>
    <row r="6643" spans="1:2" ht="15">
      <c r="A6643" s="76" t="s">
        <v>7232</v>
      </c>
      <c r="B6643" s="75" t="s">
        <v>7838</v>
      </c>
    </row>
    <row r="6644" spans="1:2" ht="15">
      <c r="A6644" s="76" t="s">
        <v>7233</v>
      </c>
      <c r="B6644" s="75" t="s">
        <v>7838</v>
      </c>
    </row>
    <row r="6645" spans="1:2" ht="15">
      <c r="A6645" s="76" t="s">
        <v>7234</v>
      </c>
      <c r="B6645" s="75" t="s">
        <v>7838</v>
      </c>
    </row>
    <row r="6646" spans="1:2" ht="15">
      <c r="A6646" s="76" t="s">
        <v>7235</v>
      </c>
      <c r="B6646" s="75" t="s">
        <v>7838</v>
      </c>
    </row>
    <row r="6647" spans="1:2" ht="15">
      <c r="A6647" s="76" t="s">
        <v>7236</v>
      </c>
      <c r="B6647" s="75" t="s">
        <v>7838</v>
      </c>
    </row>
    <row r="6648" spans="1:2" ht="15">
      <c r="A6648" s="76" t="s">
        <v>7237</v>
      </c>
      <c r="B6648" s="75" t="s">
        <v>7838</v>
      </c>
    </row>
    <row r="6649" spans="1:2" ht="15">
      <c r="A6649" s="76" t="s">
        <v>7238</v>
      </c>
      <c r="B6649" s="75" t="s">
        <v>7838</v>
      </c>
    </row>
    <row r="6650" spans="1:2" ht="15">
      <c r="A6650" s="76" t="s">
        <v>7239</v>
      </c>
      <c r="B6650" s="75" t="s">
        <v>7838</v>
      </c>
    </row>
    <row r="6651" spans="1:2" ht="15">
      <c r="A6651" s="76" t="s">
        <v>7240</v>
      </c>
      <c r="B6651" s="75" t="s">
        <v>7838</v>
      </c>
    </row>
    <row r="6652" spans="1:2" ht="15">
      <c r="A6652" s="76" t="s">
        <v>7241</v>
      </c>
      <c r="B6652" s="75" t="s">
        <v>7838</v>
      </c>
    </row>
    <row r="6653" spans="1:2" ht="15">
      <c r="A6653" s="76" t="s">
        <v>7242</v>
      </c>
      <c r="B6653" s="75" t="s">
        <v>7838</v>
      </c>
    </row>
    <row r="6654" spans="1:2" ht="15">
      <c r="A6654" s="76" t="s">
        <v>7243</v>
      </c>
      <c r="B6654" s="75" t="s">
        <v>7838</v>
      </c>
    </row>
    <row r="6655" spans="1:2" ht="15">
      <c r="A6655" s="76" t="s">
        <v>7244</v>
      </c>
      <c r="B6655" s="75" t="s">
        <v>7838</v>
      </c>
    </row>
    <row r="6656" spans="1:2" ht="15">
      <c r="A6656" s="76" t="s">
        <v>7245</v>
      </c>
      <c r="B6656" s="75" t="s">
        <v>7838</v>
      </c>
    </row>
    <row r="6657" spans="1:2" ht="15">
      <c r="A6657" s="76" t="s">
        <v>7246</v>
      </c>
      <c r="B6657" s="75" t="s">
        <v>7838</v>
      </c>
    </row>
    <row r="6658" spans="1:2" ht="15">
      <c r="A6658" s="76" t="s">
        <v>7247</v>
      </c>
      <c r="B6658" s="75" t="s">
        <v>7838</v>
      </c>
    </row>
    <row r="6659" spans="1:2" ht="15">
      <c r="A6659" s="76" t="s">
        <v>7248</v>
      </c>
      <c r="B6659" s="75" t="s">
        <v>7838</v>
      </c>
    </row>
    <row r="6660" spans="1:2" ht="15">
      <c r="A6660" s="76" t="s">
        <v>7249</v>
      </c>
      <c r="B6660" s="75" t="s">
        <v>7838</v>
      </c>
    </row>
    <row r="6661" spans="1:2" ht="15">
      <c r="A6661" s="76" t="s">
        <v>7250</v>
      </c>
      <c r="B6661" s="75" t="s">
        <v>7838</v>
      </c>
    </row>
    <row r="6662" spans="1:2" ht="15">
      <c r="A6662" s="76" t="s">
        <v>7251</v>
      </c>
      <c r="B6662" s="75" t="s">
        <v>7838</v>
      </c>
    </row>
    <row r="6663" spans="1:2" ht="15">
      <c r="A6663" s="76" t="s">
        <v>1158</v>
      </c>
      <c r="B6663" s="75" t="s">
        <v>7838</v>
      </c>
    </row>
    <row r="6664" spans="1:2" ht="15">
      <c r="A6664" s="76" t="s">
        <v>7252</v>
      </c>
      <c r="B6664" s="75" t="s">
        <v>7838</v>
      </c>
    </row>
    <row r="6665" spans="1:2" ht="15">
      <c r="A6665" s="76" t="s">
        <v>7253</v>
      </c>
      <c r="B6665" s="75" t="s">
        <v>7838</v>
      </c>
    </row>
    <row r="6666" spans="1:2" ht="15">
      <c r="A6666" s="76" t="s">
        <v>1371</v>
      </c>
      <c r="B6666" s="75" t="s">
        <v>7838</v>
      </c>
    </row>
    <row r="6667" spans="1:2" ht="15">
      <c r="A6667" s="76" t="s">
        <v>7254</v>
      </c>
      <c r="B6667" s="75" t="s">
        <v>7838</v>
      </c>
    </row>
    <row r="6668" spans="1:2" ht="15">
      <c r="A6668" s="76" t="s">
        <v>7255</v>
      </c>
      <c r="B6668" s="75" t="s">
        <v>7838</v>
      </c>
    </row>
    <row r="6669" spans="1:2" ht="15">
      <c r="A6669" s="76" t="s">
        <v>7256</v>
      </c>
      <c r="B6669" s="75" t="s">
        <v>7838</v>
      </c>
    </row>
    <row r="6670" spans="1:2" ht="15">
      <c r="A6670" s="76" t="s">
        <v>7257</v>
      </c>
      <c r="B6670" s="75" t="s">
        <v>7838</v>
      </c>
    </row>
    <row r="6671" spans="1:2" ht="15">
      <c r="A6671" s="76" t="s">
        <v>7258</v>
      </c>
      <c r="B6671" s="75" t="s">
        <v>7838</v>
      </c>
    </row>
    <row r="6672" spans="1:2" ht="15">
      <c r="A6672" s="76" t="s">
        <v>7259</v>
      </c>
      <c r="B6672" s="75" t="s">
        <v>7838</v>
      </c>
    </row>
    <row r="6673" spans="1:2" ht="15">
      <c r="A6673" s="76" t="s">
        <v>7260</v>
      </c>
      <c r="B6673" s="75" t="s">
        <v>7838</v>
      </c>
    </row>
    <row r="6674" spans="1:2" ht="15">
      <c r="A6674" s="76" t="s">
        <v>7261</v>
      </c>
      <c r="B6674" s="75" t="s">
        <v>7838</v>
      </c>
    </row>
    <row r="6675" spans="1:2" ht="15">
      <c r="A6675" s="76" t="s">
        <v>7262</v>
      </c>
      <c r="B6675" s="75" t="s">
        <v>7838</v>
      </c>
    </row>
    <row r="6676" spans="1:2" ht="15">
      <c r="A6676" s="76" t="s">
        <v>1229</v>
      </c>
      <c r="B6676" s="75" t="s">
        <v>7838</v>
      </c>
    </row>
    <row r="6677" spans="1:2" ht="15">
      <c r="A6677" s="76" t="s">
        <v>959</v>
      </c>
      <c r="B6677" s="75" t="s">
        <v>7838</v>
      </c>
    </row>
    <row r="6678" spans="1:2" ht="15">
      <c r="A6678" s="76" t="s">
        <v>7263</v>
      </c>
      <c r="B6678" s="75" t="s">
        <v>7838</v>
      </c>
    </row>
    <row r="6679" spans="1:2" ht="15">
      <c r="A6679" s="76" t="s">
        <v>7264</v>
      </c>
      <c r="B6679" s="75" t="s">
        <v>7838</v>
      </c>
    </row>
    <row r="6680" spans="1:2" ht="15">
      <c r="A6680" s="76" t="s">
        <v>7265</v>
      </c>
      <c r="B6680" s="75" t="s">
        <v>7838</v>
      </c>
    </row>
    <row r="6681" spans="1:2" ht="15">
      <c r="A6681" s="76" t="s">
        <v>7266</v>
      </c>
      <c r="B6681" s="75" t="s">
        <v>7838</v>
      </c>
    </row>
    <row r="6682" spans="1:2" ht="15">
      <c r="A6682" s="76" t="s">
        <v>7267</v>
      </c>
      <c r="B6682" s="75" t="s">
        <v>7838</v>
      </c>
    </row>
    <row r="6683" spans="1:2" ht="15">
      <c r="A6683" s="76" t="s">
        <v>7268</v>
      </c>
      <c r="B6683" s="75" t="s">
        <v>7838</v>
      </c>
    </row>
    <row r="6684" spans="1:2" ht="15">
      <c r="A6684" s="76" t="s">
        <v>7269</v>
      </c>
      <c r="B6684" s="75" t="s">
        <v>7838</v>
      </c>
    </row>
    <row r="6685" spans="1:2" ht="15">
      <c r="A6685" s="76" t="s">
        <v>7270</v>
      </c>
      <c r="B6685" s="75" t="s">
        <v>7838</v>
      </c>
    </row>
    <row r="6686" spans="1:2" ht="15">
      <c r="A6686" s="76" t="s">
        <v>7271</v>
      </c>
      <c r="B6686" s="75" t="s">
        <v>7838</v>
      </c>
    </row>
    <row r="6687" spans="1:2" ht="15">
      <c r="A6687" s="76" t="s">
        <v>1430</v>
      </c>
      <c r="B6687" s="75" t="s">
        <v>7838</v>
      </c>
    </row>
    <row r="6688" spans="1:2" ht="15">
      <c r="A6688" s="76" t="s">
        <v>7272</v>
      </c>
      <c r="B6688" s="75" t="s">
        <v>7838</v>
      </c>
    </row>
    <row r="6689" spans="1:2" ht="15">
      <c r="A6689" s="76" t="s">
        <v>7273</v>
      </c>
      <c r="B6689" s="75" t="s">
        <v>7838</v>
      </c>
    </row>
    <row r="6690" spans="1:2" ht="15">
      <c r="A6690" s="76" t="s">
        <v>7274</v>
      </c>
      <c r="B6690" s="75" t="s">
        <v>7838</v>
      </c>
    </row>
    <row r="6691" spans="1:2" ht="15">
      <c r="A6691" s="76" t="s">
        <v>7275</v>
      </c>
      <c r="B6691" s="75" t="s">
        <v>7838</v>
      </c>
    </row>
    <row r="6692" spans="1:2" ht="15">
      <c r="A6692" s="76" t="s">
        <v>7276</v>
      </c>
      <c r="B6692" s="75" t="s">
        <v>7838</v>
      </c>
    </row>
    <row r="6693" spans="1:2" ht="15">
      <c r="A6693" s="76" t="s">
        <v>7277</v>
      </c>
      <c r="B6693" s="75" t="s">
        <v>7838</v>
      </c>
    </row>
    <row r="6694" spans="1:2" ht="15">
      <c r="A6694" s="76" t="s">
        <v>7278</v>
      </c>
      <c r="B6694" s="75" t="s">
        <v>7838</v>
      </c>
    </row>
    <row r="6695" spans="1:2" ht="15">
      <c r="A6695" s="76" t="s">
        <v>7279</v>
      </c>
      <c r="B6695" s="75" t="s">
        <v>7838</v>
      </c>
    </row>
    <row r="6696" spans="1:2" ht="15">
      <c r="A6696" s="76" t="s">
        <v>7280</v>
      </c>
      <c r="B6696" s="75" t="s">
        <v>7838</v>
      </c>
    </row>
    <row r="6697" spans="1:2" ht="15">
      <c r="A6697" s="76" t="s">
        <v>7281</v>
      </c>
      <c r="B6697" s="75" t="s">
        <v>7838</v>
      </c>
    </row>
    <row r="6698" spans="1:2" ht="15">
      <c r="A6698" s="76" t="s">
        <v>1375</v>
      </c>
      <c r="B6698" s="75" t="s">
        <v>7838</v>
      </c>
    </row>
    <row r="6699" spans="1:2" ht="15">
      <c r="A6699" s="76" t="s">
        <v>7282</v>
      </c>
      <c r="B6699" s="75" t="s">
        <v>7838</v>
      </c>
    </row>
    <row r="6700" spans="1:2" ht="15">
      <c r="A6700" s="76" t="s">
        <v>1410</v>
      </c>
      <c r="B6700" s="75" t="s">
        <v>7838</v>
      </c>
    </row>
    <row r="6701" spans="1:2" ht="15">
      <c r="A6701" s="76" t="s">
        <v>7283</v>
      </c>
      <c r="B6701" s="75" t="s">
        <v>7838</v>
      </c>
    </row>
    <row r="6702" spans="1:2" ht="15">
      <c r="A6702" s="76" t="s">
        <v>7284</v>
      </c>
      <c r="B6702" s="75" t="s">
        <v>7838</v>
      </c>
    </row>
    <row r="6703" spans="1:2" ht="15">
      <c r="A6703" s="76" t="s">
        <v>7285</v>
      </c>
      <c r="B6703" s="75" t="s">
        <v>7838</v>
      </c>
    </row>
    <row r="6704" spans="1:2" ht="15">
      <c r="A6704" s="76" t="s">
        <v>7286</v>
      </c>
      <c r="B6704" s="75" t="s">
        <v>7838</v>
      </c>
    </row>
    <row r="6705" spans="1:2" ht="15">
      <c r="A6705" s="76" t="s">
        <v>7287</v>
      </c>
      <c r="B6705" s="75" t="s">
        <v>7838</v>
      </c>
    </row>
    <row r="6706" spans="1:2" ht="15">
      <c r="A6706" s="76" t="s">
        <v>7288</v>
      </c>
      <c r="B6706" s="75" t="s">
        <v>7838</v>
      </c>
    </row>
    <row r="6707" spans="1:2" ht="15">
      <c r="A6707" s="76" t="s">
        <v>7289</v>
      </c>
      <c r="B6707" s="75" t="s">
        <v>7838</v>
      </c>
    </row>
    <row r="6708" spans="1:2" ht="15">
      <c r="A6708" s="76" t="s">
        <v>7290</v>
      </c>
      <c r="B6708" s="75" t="s">
        <v>7838</v>
      </c>
    </row>
    <row r="6709" spans="1:2" ht="15">
      <c r="A6709" s="76" t="s">
        <v>7291</v>
      </c>
      <c r="B6709" s="75" t="s">
        <v>7838</v>
      </c>
    </row>
    <row r="6710" spans="1:2" ht="15">
      <c r="A6710" s="76" t="s">
        <v>7292</v>
      </c>
      <c r="B6710" s="75" t="s">
        <v>7838</v>
      </c>
    </row>
    <row r="6711" spans="1:2" ht="15">
      <c r="A6711" s="76" t="s">
        <v>845</v>
      </c>
      <c r="B6711" s="75" t="s">
        <v>7838</v>
      </c>
    </row>
    <row r="6712" spans="1:2" ht="15">
      <c r="A6712" s="76" t="s">
        <v>7293</v>
      </c>
      <c r="B6712" s="75" t="s">
        <v>7838</v>
      </c>
    </row>
    <row r="6713" spans="1:2" ht="15">
      <c r="A6713" s="76" t="s">
        <v>7294</v>
      </c>
      <c r="B6713" s="75" t="s">
        <v>7838</v>
      </c>
    </row>
    <row r="6714" spans="1:2" ht="15">
      <c r="A6714" s="76" t="s">
        <v>7295</v>
      </c>
      <c r="B6714" s="75" t="s">
        <v>7838</v>
      </c>
    </row>
    <row r="6715" spans="1:2" ht="15">
      <c r="A6715" s="76" t="s">
        <v>7296</v>
      </c>
      <c r="B6715" s="75" t="s">
        <v>7838</v>
      </c>
    </row>
    <row r="6716" spans="1:2" ht="15">
      <c r="A6716" s="76" t="s">
        <v>7297</v>
      </c>
      <c r="B6716" s="75" t="s">
        <v>7838</v>
      </c>
    </row>
    <row r="6717" spans="1:2" ht="15">
      <c r="A6717" s="76" t="s">
        <v>7298</v>
      </c>
      <c r="B6717" s="75" t="s">
        <v>7838</v>
      </c>
    </row>
    <row r="6718" spans="1:2" ht="15">
      <c r="A6718" s="76" t="s">
        <v>7299</v>
      </c>
      <c r="B6718" s="75" t="s">
        <v>7838</v>
      </c>
    </row>
    <row r="6719" spans="1:2" ht="15">
      <c r="A6719" s="76" t="s">
        <v>7300</v>
      </c>
      <c r="B6719" s="75" t="s">
        <v>7838</v>
      </c>
    </row>
    <row r="6720" spans="1:2" ht="15">
      <c r="A6720" s="76" t="s">
        <v>7301</v>
      </c>
      <c r="B6720" s="75" t="s">
        <v>7838</v>
      </c>
    </row>
    <row r="6721" spans="1:2" ht="15">
      <c r="A6721" s="76" t="s">
        <v>7302</v>
      </c>
      <c r="B6721" s="75" t="s">
        <v>7838</v>
      </c>
    </row>
    <row r="6722" spans="1:2" ht="15">
      <c r="A6722" s="76" t="s">
        <v>7303</v>
      </c>
      <c r="B6722" s="75" t="s">
        <v>7838</v>
      </c>
    </row>
    <row r="6723" spans="1:2" ht="15">
      <c r="A6723" s="76" t="s">
        <v>7304</v>
      </c>
      <c r="B6723" s="75" t="s">
        <v>7838</v>
      </c>
    </row>
    <row r="6724" spans="1:2" ht="15">
      <c r="A6724" s="76" t="s">
        <v>7305</v>
      </c>
      <c r="B6724" s="75" t="s">
        <v>7838</v>
      </c>
    </row>
    <row r="6725" spans="1:2" ht="15">
      <c r="A6725" s="76" t="s">
        <v>7306</v>
      </c>
      <c r="B6725" s="75" t="s">
        <v>7838</v>
      </c>
    </row>
    <row r="6726" spans="1:2" ht="15">
      <c r="A6726" s="76" t="s">
        <v>7307</v>
      </c>
      <c r="B6726" s="75" t="s">
        <v>7838</v>
      </c>
    </row>
    <row r="6727" spans="1:2" ht="15">
      <c r="A6727" s="76" t="s">
        <v>7308</v>
      </c>
      <c r="B6727" s="75" t="s">
        <v>7838</v>
      </c>
    </row>
    <row r="6728" spans="1:2" ht="15">
      <c r="A6728" s="76" t="s">
        <v>7309</v>
      </c>
      <c r="B6728" s="75" t="s">
        <v>7838</v>
      </c>
    </row>
    <row r="6729" spans="1:2" ht="15">
      <c r="A6729" s="76" t="s">
        <v>7310</v>
      </c>
      <c r="B6729" s="75" t="s">
        <v>7838</v>
      </c>
    </row>
    <row r="6730" spans="1:2" ht="15">
      <c r="A6730" s="76" t="s">
        <v>7311</v>
      </c>
      <c r="B6730" s="75" t="s">
        <v>7838</v>
      </c>
    </row>
    <row r="6731" spans="1:2" ht="15">
      <c r="A6731" s="76" t="s">
        <v>7312</v>
      </c>
      <c r="B6731" s="75" t="s">
        <v>7838</v>
      </c>
    </row>
    <row r="6732" spans="1:2" ht="15">
      <c r="A6732" s="76" t="s">
        <v>7313</v>
      </c>
      <c r="B6732" s="75" t="s">
        <v>7838</v>
      </c>
    </row>
    <row r="6733" spans="1:2" ht="15">
      <c r="A6733" s="76" t="s">
        <v>7314</v>
      </c>
      <c r="B6733" s="75" t="s">
        <v>7838</v>
      </c>
    </row>
    <row r="6734" spans="1:2" ht="15">
      <c r="A6734" s="76" t="s">
        <v>7315</v>
      </c>
      <c r="B6734" s="75" t="s">
        <v>7838</v>
      </c>
    </row>
    <row r="6735" spans="1:2" ht="15">
      <c r="A6735" s="76" t="s">
        <v>7316</v>
      </c>
      <c r="B6735" s="75" t="s">
        <v>7838</v>
      </c>
    </row>
    <row r="6736" spans="1:2" ht="15">
      <c r="A6736" s="76" t="s">
        <v>7317</v>
      </c>
      <c r="B6736" s="75" t="s">
        <v>7838</v>
      </c>
    </row>
    <row r="6737" spans="1:2" ht="15">
      <c r="A6737" s="76" t="s">
        <v>7318</v>
      </c>
      <c r="B6737" s="75" t="s">
        <v>7838</v>
      </c>
    </row>
    <row r="6738" spans="1:2" ht="15">
      <c r="A6738" s="76" t="s">
        <v>7319</v>
      </c>
      <c r="B6738" s="75" t="s">
        <v>7838</v>
      </c>
    </row>
    <row r="6739" spans="1:2" ht="15">
      <c r="A6739" s="76" t="s">
        <v>7320</v>
      </c>
      <c r="B6739" s="75" t="s">
        <v>7838</v>
      </c>
    </row>
    <row r="6740" spans="1:2" ht="15">
      <c r="A6740" s="76" t="s">
        <v>7321</v>
      </c>
      <c r="B6740" s="75" t="s">
        <v>7838</v>
      </c>
    </row>
    <row r="6741" spans="1:2" ht="15">
      <c r="A6741" s="76" t="s">
        <v>7322</v>
      </c>
      <c r="B6741" s="75" t="s">
        <v>7838</v>
      </c>
    </row>
    <row r="6742" spans="1:2" ht="15">
      <c r="A6742" s="76" t="s">
        <v>7323</v>
      </c>
      <c r="B6742" s="75" t="s">
        <v>7838</v>
      </c>
    </row>
    <row r="6743" spans="1:2" ht="15">
      <c r="A6743" s="76" t="s">
        <v>7324</v>
      </c>
      <c r="B6743" s="75" t="s">
        <v>7838</v>
      </c>
    </row>
    <row r="6744" spans="1:2" ht="15">
      <c r="A6744" s="76" t="s">
        <v>7325</v>
      </c>
      <c r="B6744" s="75" t="s">
        <v>7838</v>
      </c>
    </row>
    <row r="6745" spans="1:2" ht="15">
      <c r="A6745" s="76" t="s">
        <v>7326</v>
      </c>
      <c r="B6745" s="75" t="s">
        <v>7838</v>
      </c>
    </row>
    <row r="6746" spans="1:2" ht="15">
      <c r="A6746" s="76" t="s">
        <v>7327</v>
      </c>
      <c r="B6746" s="75" t="s">
        <v>7838</v>
      </c>
    </row>
    <row r="6747" spans="1:2" ht="15">
      <c r="A6747" s="76" t="s">
        <v>7328</v>
      </c>
      <c r="B6747" s="75" t="s">
        <v>7838</v>
      </c>
    </row>
    <row r="6748" spans="1:2" ht="15">
      <c r="A6748" s="76" t="s">
        <v>1007</v>
      </c>
      <c r="B6748" s="75" t="s">
        <v>7838</v>
      </c>
    </row>
    <row r="6749" spans="1:2" ht="15">
      <c r="A6749" s="76" t="s">
        <v>7329</v>
      </c>
      <c r="B6749" s="75" t="s">
        <v>7838</v>
      </c>
    </row>
    <row r="6750" spans="1:2" ht="15">
      <c r="A6750" s="76" t="s">
        <v>7330</v>
      </c>
      <c r="B6750" s="75" t="s">
        <v>7838</v>
      </c>
    </row>
    <row r="6751" spans="1:2" ht="15">
      <c r="A6751" s="76" t="s">
        <v>1365</v>
      </c>
      <c r="B6751" s="75" t="s">
        <v>7838</v>
      </c>
    </row>
    <row r="6752" spans="1:2" ht="15">
      <c r="A6752" s="76" t="s">
        <v>1528</v>
      </c>
      <c r="B6752" s="75" t="s">
        <v>7838</v>
      </c>
    </row>
    <row r="6753" spans="1:2" ht="15">
      <c r="A6753" s="76" t="s">
        <v>7331</v>
      </c>
      <c r="B6753" s="75" t="s">
        <v>7838</v>
      </c>
    </row>
    <row r="6754" spans="1:2" ht="15">
      <c r="A6754" s="76" t="s">
        <v>7332</v>
      </c>
      <c r="B6754" s="75" t="s">
        <v>7838</v>
      </c>
    </row>
    <row r="6755" spans="1:2" ht="15">
      <c r="A6755" s="76" t="s">
        <v>7333</v>
      </c>
      <c r="B6755" s="75" t="s">
        <v>7838</v>
      </c>
    </row>
    <row r="6756" spans="1:2" ht="15">
      <c r="A6756" s="76" t="s">
        <v>7334</v>
      </c>
      <c r="B6756" s="75" t="s">
        <v>7838</v>
      </c>
    </row>
    <row r="6757" spans="1:2" ht="15">
      <c r="A6757" s="76" t="s">
        <v>7335</v>
      </c>
      <c r="B6757" s="75" t="s">
        <v>7838</v>
      </c>
    </row>
    <row r="6758" spans="1:2" ht="15">
      <c r="A6758" s="76" t="s">
        <v>7336</v>
      </c>
      <c r="B6758" s="75" t="s">
        <v>7838</v>
      </c>
    </row>
    <row r="6759" spans="1:2" ht="15">
      <c r="A6759" s="76" t="s">
        <v>1493</v>
      </c>
      <c r="B6759" s="75" t="s">
        <v>7838</v>
      </c>
    </row>
    <row r="6760" spans="1:2" ht="15">
      <c r="A6760" s="76" t="s">
        <v>7337</v>
      </c>
      <c r="B6760" s="75" t="s">
        <v>7838</v>
      </c>
    </row>
    <row r="6761" spans="1:2" ht="15">
      <c r="A6761" s="76" t="s">
        <v>7338</v>
      </c>
      <c r="B6761" s="75" t="s">
        <v>7838</v>
      </c>
    </row>
    <row r="6762" spans="1:2" ht="15">
      <c r="A6762" s="76" t="s">
        <v>7339</v>
      </c>
      <c r="B6762" s="75" t="s">
        <v>7838</v>
      </c>
    </row>
    <row r="6763" spans="1:2" ht="15">
      <c r="A6763" s="76" t="s">
        <v>7340</v>
      </c>
      <c r="B6763" s="75" t="s">
        <v>7838</v>
      </c>
    </row>
    <row r="6764" spans="1:2" ht="15">
      <c r="A6764" s="76" t="s">
        <v>7341</v>
      </c>
      <c r="B6764" s="75" t="s">
        <v>7838</v>
      </c>
    </row>
    <row r="6765" spans="1:2" ht="15">
      <c r="A6765" s="76" t="s">
        <v>7342</v>
      </c>
      <c r="B6765" s="75" t="s">
        <v>7838</v>
      </c>
    </row>
    <row r="6766" spans="1:2" ht="15">
      <c r="A6766" s="76" t="s">
        <v>7343</v>
      </c>
      <c r="B6766" s="75" t="s">
        <v>7838</v>
      </c>
    </row>
    <row r="6767" spans="1:2" ht="15">
      <c r="A6767" s="76" t="s">
        <v>7344</v>
      </c>
      <c r="B6767" s="75" t="s">
        <v>7838</v>
      </c>
    </row>
    <row r="6768" spans="1:2" ht="15">
      <c r="A6768" s="76" t="s">
        <v>7345</v>
      </c>
      <c r="B6768" s="75" t="s">
        <v>7838</v>
      </c>
    </row>
    <row r="6769" spans="1:2" ht="15">
      <c r="A6769" s="76" t="s">
        <v>7346</v>
      </c>
      <c r="B6769" s="75" t="s">
        <v>7838</v>
      </c>
    </row>
    <row r="6770" spans="1:2" ht="15">
      <c r="A6770" s="76" t="s">
        <v>7347</v>
      </c>
      <c r="B6770" s="75" t="s">
        <v>7838</v>
      </c>
    </row>
    <row r="6771" spans="1:2" ht="15">
      <c r="A6771" s="76" t="s">
        <v>7348</v>
      </c>
      <c r="B6771" s="75" t="s">
        <v>7838</v>
      </c>
    </row>
    <row r="6772" spans="1:2" ht="15">
      <c r="A6772" s="76" t="s">
        <v>975</v>
      </c>
      <c r="B6772" s="75" t="s">
        <v>7838</v>
      </c>
    </row>
    <row r="6773" spans="1:2" ht="15">
      <c r="A6773" s="76" t="s">
        <v>7349</v>
      </c>
      <c r="B6773" s="75" t="s">
        <v>7838</v>
      </c>
    </row>
    <row r="6774" spans="1:2" ht="15">
      <c r="A6774" s="76" t="s">
        <v>7350</v>
      </c>
      <c r="B6774" s="75" t="s">
        <v>7838</v>
      </c>
    </row>
    <row r="6775" spans="1:2" ht="15">
      <c r="A6775" s="76" t="s">
        <v>7351</v>
      </c>
      <c r="B6775" s="75" t="s">
        <v>7838</v>
      </c>
    </row>
    <row r="6776" spans="1:2" ht="15">
      <c r="A6776" s="76" t="s">
        <v>589</v>
      </c>
      <c r="B6776" s="75" t="s">
        <v>7838</v>
      </c>
    </row>
    <row r="6777" spans="1:2" ht="15">
      <c r="A6777" s="76" t="s">
        <v>7352</v>
      </c>
      <c r="B6777" s="75" t="s">
        <v>7838</v>
      </c>
    </row>
    <row r="6778" spans="1:2" ht="15">
      <c r="A6778" s="76" t="s">
        <v>1292</v>
      </c>
      <c r="B6778" s="75" t="s">
        <v>7838</v>
      </c>
    </row>
    <row r="6779" spans="1:2" ht="15">
      <c r="A6779" s="76" t="s">
        <v>7353</v>
      </c>
      <c r="B6779" s="75" t="s">
        <v>7838</v>
      </c>
    </row>
    <row r="6780" spans="1:2" ht="15">
      <c r="A6780" s="76" t="s">
        <v>7354</v>
      </c>
      <c r="B6780" s="75" t="s">
        <v>7838</v>
      </c>
    </row>
    <row r="6781" spans="1:2" ht="15">
      <c r="A6781" s="76" t="s">
        <v>7355</v>
      </c>
      <c r="B6781" s="75" t="s">
        <v>7838</v>
      </c>
    </row>
    <row r="6782" spans="1:2" ht="15">
      <c r="A6782" s="76" t="s">
        <v>7356</v>
      </c>
      <c r="B6782" s="75" t="s">
        <v>7838</v>
      </c>
    </row>
    <row r="6783" spans="1:2" ht="15">
      <c r="A6783" s="76" t="s">
        <v>7357</v>
      </c>
      <c r="B6783" s="75" t="s">
        <v>7838</v>
      </c>
    </row>
    <row r="6784" spans="1:2" ht="15">
      <c r="A6784" s="76" t="s">
        <v>7358</v>
      </c>
      <c r="B6784" s="75" t="s">
        <v>7838</v>
      </c>
    </row>
    <row r="6785" spans="1:2" ht="15">
      <c r="A6785" s="76" t="s">
        <v>7359</v>
      </c>
      <c r="B6785" s="75" t="s">
        <v>7838</v>
      </c>
    </row>
    <row r="6786" spans="1:2" ht="15">
      <c r="A6786" s="76" t="s">
        <v>7360</v>
      </c>
      <c r="B6786" s="75" t="s">
        <v>7838</v>
      </c>
    </row>
    <row r="6787" spans="1:2" ht="15">
      <c r="A6787" s="76" t="s">
        <v>7361</v>
      </c>
      <c r="B6787" s="75" t="s">
        <v>7838</v>
      </c>
    </row>
    <row r="6788" spans="1:2" ht="15">
      <c r="A6788" s="76" t="s">
        <v>7362</v>
      </c>
      <c r="B6788" s="75" t="s">
        <v>7838</v>
      </c>
    </row>
    <row r="6789" spans="1:2" ht="15">
      <c r="A6789" s="76" t="s">
        <v>7363</v>
      </c>
      <c r="B6789" s="75" t="s">
        <v>7838</v>
      </c>
    </row>
    <row r="6790" spans="1:2" ht="15">
      <c r="A6790" s="76" t="s">
        <v>7364</v>
      </c>
      <c r="B6790" s="75" t="s">
        <v>7838</v>
      </c>
    </row>
    <row r="6791" spans="1:2" ht="15">
      <c r="A6791" s="76" t="s">
        <v>7365</v>
      </c>
      <c r="B6791" s="75" t="s">
        <v>7838</v>
      </c>
    </row>
    <row r="6792" spans="1:2" ht="15">
      <c r="A6792" s="76" t="s">
        <v>7366</v>
      </c>
      <c r="B6792" s="75" t="s">
        <v>7838</v>
      </c>
    </row>
    <row r="6793" spans="1:2" ht="15">
      <c r="A6793" s="76" t="s">
        <v>7367</v>
      </c>
      <c r="B6793" s="75" t="s">
        <v>7838</v>
      </c>
    </row>
    <row r="6794" spans="1:2" ht="15">
      <c r="A6794" s="76" t="s">
        <v>7368</v>
      </c>
      <c r="B6794" s="75" t="s">
        <v>7838</v>
      </c>
    </row>
    <row r="6795" spans="1:2" ht="15">
      <c r="A6795" s="76" t="s">
        <v>7369</v>
      </c>
      <c r="B6795" s="75" t="s">
        <v>7838</v>
      </c>
    </row>
    <row r="6796" spans="1:2" ht="15">
      <c r="A6796" s="76" t="s">
        <v>7370</v>
      </c>
      <c r="B6796" s="75" t="s">
        <v>7838</v>
      </c>
    </row>
    <row r="6797" spans="1:2" ht="15">
      <c r="A6797" s="76" t="s">
        <v>7371</v>
      </c>
      <c r="B6797" s="75" t="s">
        <v>7838</v>
      </c>
    </row>
    <row r="6798" spans="1:2" ht="15">
      <c r="A6798" s="76" t="s">
        <v>581</v>
      </c>
      <c r="B6798" s="75" t="s">
        <v>7838</v>
      </c>
    </row>
    <row r="6799" spans="1:2" ht="15">
      <c r="A6799" s="76" t="s">
        <v>7372</v>
      </c>
      <c r="B6799" s="75" t="s">
        <v>7838</v>
      </c>
    </row>
    <row r="6800" spans="1:2" ht="15">
      <c r="A6800" s="76" t="s">
        <v>7373</v>
      </c>
      <c r="B6800" s="75" t="s">
        <v>7838</v>
      </c>
    </row>
    <row r="6801" spans="1:2" ht="15">
      <c r="A6801" s="76" t="s">
        <v>7374</v>
      </c>
      <c r="B6801" s="75" t="s">
        <v>7838</v>
      </c>
    </row>
    <row r="6802" spans="1:2" ht="15">
      <c r="A6802" s="76" t="s">
        <v>7375</v>
      </c>
      <c r="B6802" s="75" t="s">
        <v>7838</v>
      </c>
    </row>
    <row r="6803" spans="1:2" ht="15">
      <c r="A6803" s="76" t="s">
        <v>1320</v>
      </c>
      <c r="B6803" s="75" t="s">
        <v>7838</v>
      </c>
    </row>
    <row r="6804" spans="1:2" ht="15">
      <c r="A6804" s="76" t="s">
        <v>7376</v>
      </c>
      <c r="B6804" s="75" t="s">
        <v>7838</v>
      </c>
    </row>
    <row r="6805" spans="1:2" ht="15">
      <c r="A6805" s="76" t="s">
        <v>7377</v>
      </c>
      <c r="B6805" s="75" t="s">
        <v>7838</v>
      </c>
    </row>
    <row r="6806" spans="1:2" ht="15">
      <c r="A6806" s="76" t="s">
        <v>7378</v>
      </c>
      <c r="B6806" s="75" t="s">
        <v>7838</v>
      </c>
    </row>
    <row r="6807" spans="1:2" ht="15">
      <c r="A6807" s="76" t="s">
        <v>7379</v>
      </c>
      <c r="B6807" s="75" t="s">
        <v>7838</v>
      </c>
    </row>
    <row r="6808" spans="1:2" ht="15">
      <c r="A6808" s="76" t="s">
        <v>7380</v>
      </c>
      <c r="B6808" s="75" t="s">
        <v>7838</v>
      </c>
    </row>
    <row r="6809" spans="1:2" ht="15">
      <c r="A6809" s="76" t="s">
        <v>7381</v>
      </c>
      <c r="B6809" s="75" t="s">
        <v>7838</v>
      </c>
    </row>
    <row r="6810" spans="1:2" ht="15">
      <c r="A6810" s="76" t="s">
        <v>892</v>
      </c>
      <c r="B6810" s="75" t="s">
        <v>7838</v>
      </c>
    </row>
    <row r="6811" spans="1:2" ht="15">
      <c r="A6811" s="76" t="s">
        <v>7382</v>
      </c>
      <c r="B6811" s="75" t="s">
        <v>7838</v>
      </c>
    </row>
    <row r="6812" spans="1:2" ht="15">
      <c r="A6812" s="76" t="s">
        <v>7383</v>
      </c>
      <c r="B6812" s="75" t="s">
        <v>7838</v>
      </c>
    </row>
    <row r="6813" spans="1:2" ht="15">
      <c r="A6813" s="76" t="s">
        <v>7384</v>
      </c>
      <c r="B6813" s="75" t="s">
        <v>7838</v>
      </c>
    </row>
    <row r="6814" spans="1:2" ht="15">
      <c r="A6814" s="76" t="s">
        <v>1195</v>
      </c>
      <c r="B6814" s="75" t="s">
        <v>7838</v>
      </c>
    </row>
    <row r="6815" spans="1:2" ht="15">
      <c r="A6815" s="76" t="s">
        <v>7385</v>
      </c>
      <c r="B6815" s="75" t="s">
        <v>7838</v>
      </c>
    </row>
    <row r="6816" spans="1:2" ht="15">
      <c r="A6816" s="76" t="s">
        <v>7386</v>
      </c>
      <c r="B6816" s="75" t="s">
        <v>7838</v>
      </c>
    </row>
    <row r="6817" spans="1:2" ht="15">
      <c r="A6817" s="76" t="s">
        <v>7387</v>
      </c>
      <c r="B6817" s="75" t="s">
        <v>7838</v>
      </c>
    </row>
    <row r="6818" spans="1:2" ht="15">
      <c r="A6818" s="76" t="s">
        <v>7388</v>
      </c>
      <c r="B6818" s="75" t="s">
        <v>7838</v>
      </c>
    </row>
    <row r="6819" spans="1:2" ht="15">
      <c r="A6819" s="76" t="s">
        <v>699</v>
      </c>
      <c r="B6819" s="75" t="s">
        <v>7838</v>
      </c>
    </row>
    <row r="6820" spans="1:2" ht="15">
      <c r="A6820" s="76" t="s">
        <v>7389</v>
      </c>
      <c r="B6820" s="75" t="s">
        <v>7838</v>
      </c>
    </row>
    <row r="6821" spans="1:2" ht="15">
      <c r="A6821" s="76" t="s">
        <v>7390</v>
      </c>
      <c r="B6821" s="75" t="s">
        <v>7838</v>
      </c>
    </row>
    <row r="6822" spans="1:2" ht="15">
      <c r="A6822" s="76" t="s">
        <v>1489</v>
      </c>
      <c r="B6822" s="75" t="s">
        <v>7838</v>
      </c>
    </row>
    <row r="6823" spans="1:2" ht="15">
      <c r="A6823" s="76" t="s">
        <v>7391</v>
      </c>
      <c r="B6823" s="75" t="s">
        <v>7838</v>
      </c>
    </row>
    <row r="6824" spans="1:2" ht="15">
      <c r="A6824" s="76" t="s">
        <v>1165</v>
      </c>
      <c r="B6824" s="75" t="s">
        <v>7838</v>
      </c>
    </row>
    <row r="6825" spans="1:2" ht="15">
      <c r="A6825" s="76" t="s">
        <v>7392</v>
      </c>
      <c r="B6825" s="75" t="s">
        <v>7838</v>
      </c>
    </row>
    <row r="6826" spans="1:2" ht="15">
      <c r="A6826" s="76" t="s">
        <v>7393</v>
      </c>
      <c r="B6826" s="75" t="s">
        <v>7838</v>
      </c>
    </row>
    <row r="6827" spans="1:2" ht="15">
      <c r="A6827" s="76" t="s">
        <v>7394</v>
      </c>
      <c r="B6827" s="75" t="s">
        <v>7838</v>
      </c>
    </row>
    <row r="6828" spans="1:2" ht="15">
      <c r="A6828" s="76" t="s">
        <v>7395</v>
      </c>
      <c r="B6828" s="75" t="s">
        <v>7838</v>
      </c>
    </row>
    <row r="6829" spans="1:2" ht="15">
      <c r="A6829" s="76" t="s">
        <v>7396</v>
      </c>
      <c r="B6829" s="75" t="s">
        <v>7838</v>
      </c>
    </row>
    <row r="6830" spans="1:2" ht="15">
      <c r="A6830" s="76" t="s">
        <v>7397</v>
      </c>
      <c r="B6830" s="75" t="s">
        <v>7838</v>
      </c>
    </row>
    <row r="6831" spans="1:2" ht="15">
      <c r="A6831" s="76" t="s">
        <v>7398</v>
      </c>
      <c r="B6831" s="75" t="s">
        <v>7838</v>
      </c>
    </row>
    <row r="6832" spans="1:2" ht="15">
      <c r="A6832" s="76" t="s">
        <v>7399</v>
      </c>
      <c r="B6832" s="75" t="s">
        <v>7838</v>
      </c>
    </row>
    <row r="6833" spans="1:2" ht="15">
      <c r="A6833" s="76" t="s">
        <v>7400</v>
      </c>
      <c r="B6833" s="75" t="s">
        <v>7838</v>
      </c>
    </row>
    <row r="6834" spans="1:2" ht="15">
      <c r="A6834" s="76" t="s">
        <v>7401</v>
      </c>
      <c r="B6834" s="75" t="s">
        <v>7838</v>
      </c>
    </row>
    <row r="6835" spans="1:2" ht="15">
      <c r="A6835" s="76" t="s">
        <v>7402</v>
      </c>
      <c r="B6835" s="75" t="s">
        <v>7838</v>
      </c>
    </row>
    <row r="6836" spans="1:2" ht="15">
      <c r="A6836" s="76" t="s">
        <v>7403</v>
      </c>
      <c r="B6836" s="75" t="s">
        <v>7838</v>
      </c>
    </row>
    <row r="6837" spans="1:2" ht="15">
      <c r="A6837" s="76" t="s">
        <v>7404</v>
      </c>
      <c r="B6837" s="75" t="s">
        <v>7838</v>
      </c>
    </row>
    <row r="6838" spans="1:2" ht="15">
      <c r="A6838" s="76" t="s">
        <v>7405</v>
      </c>
      <c r="B6838" s="75" t="s">
        <v>7838</v>
      </c>
    </row>
    <row r="6839" spans="1:2" ht="15">
      <c r="A6839" s="76" t="s">
        <v>7406</v>
      </c>
      <c r="B6839" s="75" t="s">
        <v>7838</v>
      </c>
    </row>
    <row r="6840" spans="1:2" ht="15">
      <c r="A6840" s="76" t="s">
        <v>7407</v>
      </c>
      <c r="B6840" s="75" t="s">
        <v>7838</v>
      </c>
    </row>
    <row r="6841" spans="1:2" ht="15">
      <c r="A6841" s="76" t="s">
        <v>7408</v>
      </c>
      <c r="B6841" s="75" t="s">
        <v>7838</v>
      </c>
    </row>
    <row r="6842" spans="1:2" ht="15">
      <c r="A6842" s="76" t="s">
        <v>7409</v>
      </c>
      <c r="B6842" s="75" t="s">
        <v>7838</v>
      </c>
    </row>
    <row r="6843" spans="1:2" ht="15">
      <c r="A6843" s="76" t="s">
        <v>7410</v>
      </c>
      <c r="B6843" s="75" t="s">
        <v>7838</v>
      </c>
    </row>
    <row r="6844" spans="1:2" ht="15">
      <c r="A6844" s="76" t="s">
        <v>7411</v>
      </c>
      <c r="B6844" s="75" t="s">
        <v>7838</v>
      </c>
    </row>
    <row r="6845" spans="1:2" ht="15">
      <c r="A6845" s="76" t="s">
        <v>7412</v>
      </c>
      <c r="B6845" s="75" t="s">
        <v>7838</v>
      </c>
    </row>
    <row r="6846" spans="1:2" ht="15">
      <c r="A6846" s="76" t="s">
        <v>7413</v>
      </c>
      <c r="B6846" s="75" t="s">
        <v>7838</v>
      </c>
    </row>
    <row r="6847" spans="1:2" ht="15">
      <c r="A6847" s="76" t="s">
        <v>7414</v>
      </c>
      <c r="B6847" s="75" t="s">
        <v>7838</v>
      </c>
    </row>
    <row r="6848" spans="1:2" ht="15">
      <c r="A6848" s="76" t="s">
        <v>7415</v>
      </c>
      <c r="B6848" s="75" t="s">
        <v>7838</v>
      </c>
    </row>
    <row r="6849" spans="1:2" ht="15">
      <c r="A6849" s="76" t="s">
        <v>7416</v>
      </c>
      <c r="B6849" s="75" t="s">
        <v>7838</v>
      </c>
    </row>
    <row r="6850" spans="1:2" ht="15">
      <c r="A6850" s="76" t="s">
        <v>7417</v>
      </c>
      <c r="B6850" s="75" t="s">
        <v>7838</v>
      </c>
    </row>
    <row r="6851" spans="1:2" ht="15">
      <c r="A6851" s="76" t="s">
        <v>7418</v>
      </c>
      <c r="B6851" s="75" t="s">
        <v>7838</v>
      </c>
    </row>
    <row r="6852" spans="1:2" ht="15">
      <c r="A6852" s="76" t="s">
        <v>1020</v>
      </c>
      <c r="B6852" s="75" t="s">
        <v>7838</v>
      </c>
    </row>
    <row r="6853" spans="1:2" ht="15">
      <c r="A6853" s="76" t="s">
        <v>7419</v>
      </c>
      <c r="B6853" s="75" t="s">
        <v>7838</v>
      </c>
    </row>
    <row r="6854" spans="1:2" ht="15">
      <c r="A6854" s="76" t="s">
        <v>7420</v>
      </c>
      <c r="B6854" s="75" t="s">
        <v>7838</v>
      </c>
    </row>
    <row r="6855" spans="1:2" ht="15">
      <c r="A6855" s="76" t="s">
        <v>652</v>
      </c>
      <c r="B6855" s="75" t="s">
        <v>7838</v>
      </c>
    </row>
    <row r="6856" spans="1:2" ht="15">
      <c r="A6856" s="76" t="s">
        <v>7421</v>
      </c>
      <c r="B6856" s="75" t="s">
        <v>7838</v>
      </c>
    </row>
    <row r="6857" spans="1:2" ht="15">
      <c r="A6857" s="76" t="s">
        <v>7422</v>
      </c>
      <c r="B6857" s="75" t="s">
        <v>7838</v>
      </c>
    </row>
    <row r="6858" spans="1:2" ht="15">
      <c r="A6858" s="76" t="s">
        <v>819</v>
      </c>
      <c r="B6858" s="75" t="s">
        <v>7838</v>
      </c>
    </row>
    <row r="6859" spans="1:2" ht="15">
      <c r="A6859" s="76" t="s">
        <v>7423</v>
      </c>
      <c r="B6859" s="75" t="s">
        <v>7838</v>
      </c>
    </row>
    <row r="6860" spans="1:2" ht="15">
      <c r="A6860" s="76" t="s">
        <v>7424</v>
      </c>
      <c r="B6860" s="75" t="s">
        <v>7838</v>
      </c>
    </row>
    <row r="6861" spans="1:2" ht="15">
      <c r="A6861" s="76" t="s">
        <v>7425</v>
      </c>
      <c r="B6861" s="75" t="s">
        <v>7838</v>
      </c>
    </row>
    <row r="6862" spans="1:2" ht="15">
      <c r="A6862" s="76" t="s">
        <v>7426</v>
      </c>
      <c r="B6862" s="75" t="s">
        <v>7838</v>
      </c>
    </row>
    <row r="6863" spans="1:2" ht="15">
      <c r="A6863" s="76" t="s">
        <v>7427</v>
      </c>
      <c r="B6863" s="75" t="s">
        <v>7838</v>
      </c>
    </row>
    <row r="6864" spans="1:2" ht="15">
      <c r="A6864" s="76" t="s">
        <v>7428</v>
      </c>
      <c r="B6864" s="75" t="s">
        <v>7838</v>
      </c>
    </row>
    <row r="6865" spans="1:2" ht="15">
      <c r="A6865" s="76" t="s">
        <v>7429</v>
      </c>
      <c r="B6865" s="75" t="s">
        <v>7838</v>
      </c>
    </row>
    <row r="6866" spans="1:2" ht="15">
      <c r="A6866" s="76" t="s">
        <v>7430</v>
      </c>
      <c r="B6866" s="75" t="s">
        <v>7838</v>
      </c>
    </row>
    <row r="6867" spans="1:2" ht="15">
      <c r="A6867" s="76" t="s">
        <v>7431</v>
      </c>
      <c r="B6867" s="75" t="s">
        <v>7838</v>
      </c>
    </row>
    <row r="6868" spans="1:2" ht="15">
      <c r="A6868" s="76" t="s">
        <v>7432</v>
      </c>
      <c r="B6868" s="75" t="s">
        <v>7838</v>
      </c>
    </row>
    <row r="6869" spans="1:2" ht="15">
      <c r="A6869" s="76" t="s">
        <v>7433</v>
      </c>
      <c r="B6869" s="75" t="s">
        <v>7838</v>
      </c>
    </row>
    <row r="6870" spans="1:2" ht="15">
      <c r="A6870" s="76" t="s">
        <v>7434</v>
      </c>
      <c r="B6870" s="75" t="s">
        <v>7838</v>
      </c>
    </row>
    <row r="6871" spans="1:2" ht="15">
      <c r="A6871" s="76" t="s">
        <v>7435</v>
      </c>
      <c r="B6871" s="75" t="s">
        <v>7838</v>
      </c>
    </row>
    <row r="6872" spans="1:2" ht="15">
      <c r="A6872" s="76" t="s">
        <v>7436</v>
      </c>
      <c r="B6872" s="75" t="s">
        <v>7838</v>
      </c>
    </row>
    <row r="6873" spans="1:2" ht="15">
      <c r="A6873" s="76" t="s">
        <v>7437</v>
      </c>
      <c r="B6873" s="75" t="s">
        <v>7838</v>
      </c>
    </row>
    <row r="6874" spans="1:2" ht="15">
      <c r="A6874" s="76" t="s">
        <v>550</v>
      </c>
      <c r="B6874" s="75" t="s">
        <v>7838</v>
      </c>
    </row>
    <row r="6875" spans="1:2" ht="15">
      <c r="A6875" s="76" t="s">
        <v>7438</v>
      </c>
      <c r="B6875" s="75" t="s">
        <v>7838</v>
      </c>
    </row>
    <row r="6876" spans="1:2" ht="15">
      <c r="A6876" s="76" t="s">
        <v>7439</v>
      </c>
      <c r="B6876" s="75" t="s">
        <v>7838</v>
      </c>
    </row>
    <row r="6877" spans="1:2" ht="15">
      <c r="A6877" s="76" t="s">
        <v>7440</v>
      </c>
      <c r="B6877" s="75" t="s">
        <v>7838</v>
      </c>
    </row>
    <row r="6878" spans="1:2" ht="15">
      <c r="A6878" s="76" t="s">
        <v>7441</v>
      </c>
      <c r="B6878" s="75" t="s">
        <v>7838</v>
      </c>
    </row>
    <row r="6879" spans="1:2" ht="15">
      <c r="A6879" s="76" t="s">
        <v>7442</v>
      </c>
      <c r="B6879" s="75" t="s">
        <v>7838</v>
      </c>
    </row>
    <row r="6880" spans="1:2" ht="15">
      <c r="A6880" s="76" t="s">
        <v>7443</v>
      </c>
      <c r="B6880" s="75" t="s">
        <v>7838</v>
      </c>
    </row>
    <row r="6881" spans="1:2" ht="15">
      <c r="A6881" s="76" t="s">
        <v>7444</v>
      </c>
      <c r="B6881" s="75" t="s">
        <v>7838</v>
      </c>
    </row>
    <row r="6882" spans="1:2" ht="15">
      <c r="A6882" s="76" t="s">
        <v>930</v>
      </c>
      <c r="B6882" s="75" t="s">
        <v>7838</v>
      </c>
    </row>
    <row r="6883" spans="1:2" ht="15">
      <c r="A6883" s="76" t="s">
        <v>7445</v>
      </c>
      <c r="B6883" s="75" t="s">
        <v>7838</v>
      </c>
    </row>
    <row r="6884" spans="1:2" ht="15">
      <c r="A6884" s="76" t="s">
        <v>7446</v>
      </c>
      <c r="B6884" s="75" t="s">
        <v>7838</v>
      </c>
    </row>
    <row r="6885" spans="1:2" ht="15">
      <c r="A6885" s="76" t="s">
        <v>7447</v>
      </c>
      <c r="B6885" s="75" t="s">
        <v>7838</v>
      </c>
    </row>
    <row r="6886" spans="1:2" ht="15">
      <c r="A6886" s="76" t="s">
        <v>7448</v>
      </c>
      <c r="B6886" s="75" t="s">
        <v>7838</v>
      </c>
    </row>
    <row r="6887" spans="1:2" ht="15">
      <c r="A6887" s="76" t="s">
        <v>7449</v>
      </c>
      <c r="B6887" s="75" t="s">
        <v>7838</v>
      </c>
    </row>
    <row r="6888" spans="1:2" ht="15">
      <c r="A6888" s="76" t="s">
        <v>7450</v>
      </c>
      <c r="B6888" s="75" t="s">
        <v>7838</v>
      </c>
    </row>
    <row r="6889" spans="1:2" ht="15">
      <c r="A6889" s="76" t="s">
        <v>7451</v>
      </c>
      <c r="B6889" s="75" t="s">
        <v>7838</v>
      </c>
    </row>
    <row r="6890" spans="1:2" ht="15">
      <c r="A6890" s="76" t="s">
        <v>7452</v>
      </c>
      <c r="B6890" s="75" t="s">
        <v>7838</v>
      </c>
    </row>
    <row r="6891" spans="1:2" ht="15">
      <c r="A6891" s="76" t="s">
        <v>7453</v>
      </c>
      <c r="B6891" s="75" t="s">
        <v>7838</v>
      </c>
    </row>
    <row r="6892" spans="1:2" ht="15">
      <c r="A6892" s="76" t="s">
        <v>791</v>
      </c>
      <c r="B6892" s="75" t="s">
        <v>7838</v>
      </c>
    </row>
    <row r="6893" spans="1:2" ht="15">
      <c r="A6893" s="76" t="s">
        <v>7454</v>
      </c>
      <c r="B6893" s="75" t="s">
        <v>7838</v>
      </c>
    </row>
    <row r="6894" spans="1:2" ht="15">
      <c r="A6894" s="76" t="s">
        <v>7455</v>
      </c>
      <c r="B6894" s="75" t="s">
        <v>7838</v>
      </c>
    </row>
    <row r="6895" spans="1:2" ht="15">
      <c r="A6895" s="76" t="s">
        <v>7456</v>
      </c>
      <c r="B6895" s="75" t="s">
        <v>7838</v>
      </c>
    </row>
    <row r="6896" spans="1:2" ht="15">
      <c r="A6896" s="76" t="s">
        <v>7457</v>
      </c>
      <c r="B6896" s="75" t="s">
        <v>7838</v>
      </c>
    </row>
    <row r="6897" spans="1:2" ht="15">
      <c r="A6897" s="76" t="s">
        <v>7458</v>
      </c>
      <c r="B6897" s="75" t="s">
        <v>7838</v>
      </c>
    </row>
    <row r="6898" spans="1:2" ht="15">
      <c r="A6898" s="76" t="s">
        <v>7459</v>
      </c>
      <c r="B6898" s="75" t="s">
        <v>7838</v>
      </c>
    </row>
    <row r="6899" spans="1:2" ht="15">
      <c r="A6899" s="76" t="s">
        <v>7460</v>
      </c>
      <c r="B6899" s="75" t="s">
        <v>7838</v>
      </c>
    </row>
    <row r="6900" spans="1:2" ht="15">
      <c r="A6900" s="76" t="s">
        <v>7461</v>
      </c>
      <c r="B6900" s="75" t="s">
        <v>7838</v>
      </c>
    </row>
    <row r="6901" spans="1:2" ht="15">
      <c r="A6901" s="76" t="s">
        <v>7462</v>
      </c>
      <c r="B6901" s="75" t="s">
        <v>7838</v>
      </c>
    </row>
    <row r="6902" spans="1:2" ht="15">
      <c r="A6902" s="76" t="s">
        <v>7463</v>
      </c>
      <c r="B6902" s="75" t="s">
        <v>7838</v>
      </c>
    </row>
    <row r="6903" spans="1:2" ht="15">
      <c r="A6903" s="76" t="s">
        <v>7464</v>
      </c>
      <c r="B6903" s="75" t="s">
        <v>7838</v>
      </c>
    </row>
    <row r="6904" spans="1:2" ht="15">
      <c r="A6904" s="76" t="s">
        <v>7465</v>
      </c>
      <c r="B6904" s="75" t="s">
        <v>7838</v>
      </c>
    </row>
    <row r="6905" spans="1:2" ht="15">
      <c r="A6905" s="76" t="s">
        <v>7466</v>
      </c>
      <c r="B6905" s="75" t="s">
        <v>7838</v>
      </c>
    </row>
    <row r="6906" spans="1:2" ht="15">
      <c r="A6906" s="76" t="s">
        <v>7467</v>
      </c>
      <c r="B6906" s="75" t="s">
        <v>7838</v>
      </c>
    </row>
    <row r="6907" spans="1:2" ht="15">
      <c r="A6907" s="76" t="s">
        <v>7468</v>
      </c>
      <c r="B6907" s="75" t="s">
        <v>7838</v>
      </c>
    </row>
    <row r="6908" spans="1:2" ht="15">
      <c r="A6908" s="76" t="s">
        <v>7469</v>
      </c>
      <c r="B6908" s="75" t="s">
        <v>7838</v>
      </c>
    </row>
    <row r="6909" spans="1:2" ht="15">
      <c r="A6909" s="76" t="s">
        <v>7470</v>
      </c>
      <c r="B6909" s="75" t="s">
        <v>7838</v>
      </c>
    </row>
    <row r="6910" spans="1:2" ht="15">
      <c r="A6910" s="76" t="s">
        <v>977</v>
      </c>
      <c r="B6910" s="75" t="s">
        <v>7838</v>
      </c>
    </row>
    <row r="6911" spans="1:2" ht="15">
      <c r="A6911" s="76" t="s">
        <v>7471</v>
      </c>
      <c r="B6911" s="75" t="s">
        <v>7838</v>
      </c>
    </row>
    <row r="6912" spans="1:2" ht="15">
      <c r="A6912" s="76" t="s">
        <v>7472</v>
      </c>
      <c r="B6912" s="75" t="s">
        <v>7838</v>
      </c>
    </row>
    <row r="6913" spans="1:2" ht="15">
      <c r="A6913" s="76" t="s">
        <v>7473</v>
      </c>
      <c r="B6913" s="75" t="s">
        <v>7838</v>
      </c>
    </row>
    <row r="6914" spans="1:2" ht="15">
      <c r="A6914" s="76" t="s">
        <v>961</v>
      </c>
      <c r="B6914" s="75" t="s">
        <v>7838</v>
      </c>
    </row>
    <row r="6915" spans="1:2" ht="15">
      <c r="A6915" s="76" t="s">
        <v>7474</v>
      </c>
      <c r="B6915" s="75" t="s">
        <v>7838</v>
      </c>
    </row>
    <row r="6916" spans="1:2" ht="15">
      <c r="A6916" s="76" t="s">
        <v>7475</v>
      </c>
      <c r="B6916" s="75" t="s">
        <v>7838</v>
      </c>
    </row>
    <row r="6917" spans="1:2" ht="15">
      <c r="A6917" s="76" t="s">
        <v>7476</v>
      </c>
      <c r="B6917" s="75" t="s">
        <v>7838</v>
      </c>
    </row>
    <row r="6918" spans="1:2" ht="15">
      <c r="A6918" s="76" t="s">
        <v>7477</v>
      </c>
      <c r="B6918" s="75" t="s">
        <v>7838</v>
      </c>
    </row>
    <row r="6919" spans="1:2" ht="15">
      <c r="A6919" s="76" t="s">
        <v>7478</v>
      </c>
      <c r="B6919" s="75" t="s">
        <v>7838</v>
      </c>
    </row>
    <row r="6920" spans="1:2" ht="15">
      <c r="A6920" s="76" t="s">
        <v>7479</v>
      </c>
      <c r="B6920" s="75" t="s">
        <v>7838</v>
      </c>
    </row>
    <row r="6921" spans="1:2" ht="15">
      <c r="A6921" s="76" t="s">
        <v>7480</v>
      </c>
      <c r="B6921" s="75" t="s">
        <v>7838</v>
      </c>
    </row>
    <row r="6922" spans="1:2" ht="15">
      <c r="A6922" s="76" t="s">
        <v>7481</v>
      </c>
      <c r="B6922" s="75" t="s">
        <v>7838</v>
      </c>
    </row>
    <row r="6923" spans="1:2" ht="15">
      <c r="A6923" s="76" t="s">
        <v>7482</v>
      </c>
      <c r="B6923" s="75" t="s">
        <v>7838</v>
      </c>
    </row>
    <row r="6924" spans="1:2" ht="15">
      <c r="A6924" s="76" t="s">
        <v>7483</v>
      </c>
      <c r="B6924" s="75" t="s">
        <v>7838</v>
      </c>
    </row>
    <row r="6925" spans="1:2" ht="15">
      <c r="A6925" s="76" t="s">
        <v>7484</v>
      </c>
      <c r="B6925" s="75" t="s">
        <v>7838</v>
      </c>
    </row>
    <row r="6926" spans="1:2" ht="15">
      <c r="A6926" s="76" t="s">
        <v>7485</v>
      </c>
      <c r="B6926" s="75" t="s">
        <v>7838</v>
      </c>
    </row>
    <row r="6927" spans="1:2" ht="15">
      <c r="A6927" s="76" t="s">
        <v>7486</v>
      </c>
      <c r="B6927" s="75" t="s">
        <v>7838</v>
      </c>
    </row>
    <row r="6928" spans="1:2" ht="15">
      <c r="A6928" s="76" t="s">
        <v>7487</v>
      </c>
      <c r="B6928" s="75" t="s">
        <v>7838</v>
      </c>
    </row>
    <row r="6929" spans="1:2" ht="15">
      <c r="A6929" s="76" t="s">
        <v>7488</v>
      </c>
      <c r="B6929" s="75" t="s">
        <v>7838</v>
      </c>
    </row>
    <row r="6930" spans="1:2" ht="15">
      <c r="A6930" s="76" t="s">
        <v>7489</v>
      </c>
      <c r="B6930" s="75" t="s">
        <v>7838</v>
      </c>
    </row>
    <row r="6931" spans="1:2" ht="15">
      <c r="A6931" s="76" t="s">
        <v>7490</v>
      </c>
      <c r="B6931" s="75" t="s">
        <v>7838</v>
      </c>
    </row>
    <row r="6932" spans="1:2" ht="15">
      <c r="A6932" s="76" t="s">
        <v>7491</v>
      </c>
      <c r="B6932" s="75" t="s">
        <v>7838</v>
      </c>
    </row>
    <row r="6933" spans="1:2" ht="15">
      <c r="A6933" s="76" t="s">
        <v>7492</v>
      </c>
      <c r="B6933" s="75" t="s">
        <v>7838</v>
      </c>
    </row>
    <row r="6934" spans="1:2" ht="15">
      <c r="A6934" s="76" t="s">
        <v>7493</v>
      </c>
      <c r="B6934" s="75" t="s">
        <v>7838</v>
      </c>
    </row>
    <row r="6935" spans="1:2" ht="15">
      <c r="A6935" s="76" t="s">
        <v>7494</v>
      </c>
      <c r="B6935" s="75" t="s">
        <v>7838</v>
      </c>
    </row>
    <row r="6936" spans="1:2" ht="15">
      <c r="A6936" s="76" t="s">
        <v>7495</v>
      </c>
      <c r="B6936" s="75" t="s">
        <v>7838</v>
      </c>
    </row>
    <row r="6937" spans="1:2" ht="15">
      <c r="A6937" s="76" t="s">
        <v>7496</v>
      </c>
      <c r="B6937" s="75" t="s">
        <v>7838</v>
      </c>
    </row>
    <row r="6938" spans="1:2" ht="15">
      <c r="A6938" s="76" t="s">
        <v>858</v>
      </c>
      <c r="B6938" s="75" t="s">
        <v>7838</v>
      </c>
    </row>
    <row r="6939" spans="1:2" ht="15">
      <c r="A6939" s="76" t="s">
        <v>7497</v>
      </c>
      <c r="B6939" s="75" t="s">
        <v>7838</v>
      </c>
    </row>
    <row r="6940" spans="1:2" ht="15">
      <c r="A6940" s="76" t="s">
        <v>7498</v>
      </c>
      <c r="B6940" s="75" t="s">
        <v>7838</v>
      </c>
    </row>
    <row r="6941" spans="1:2" ht="15">
      <c r="A6941" s="76" t="s">
        <v>7499</v>
      </c>
      <c r="B6941" s="75" t="s">
        <v>7838</v>
      </c>
    </row>
    <row r="6942" spans="1:2" ht="15">
      <c r="A6942" s="76" t="s">
        <v>7500</v>
      </c>
      <c r="B6942" s="75" t="s">
        <v>7838</v>
      </c>
    </row>
    <row r="6943" spans="1:2" ht="15">
      <c r="A6943" s="76" t="s">
        <v>7501</v>
      </c>
      <c r="B6943" s="75" t="s">
        <v>7838</v>
      </c>
    </row>
    <row r="6944" spans="1:2" ht="15">
      <c r="A6944" s="76" t="s">
        <v>7502</v>
      </c>
      <c r="B6944" s="75" t="s">
        <v>7838</v>
      </c>
    </row>
    <row r="6945" spans="1:2" ht="15">
      <c r="A6945" s="76" t="s">
        <v>7503</v>
      </c>
      <c r="B6945" s="75" t="s">
        <v>7838</v>
      </c>
    </row>
    <row r="6946" spans="1:2" ht="15">
      <c r="A6946" s="76" t="s">
        <v>7504</v>
      </c>
      <c r="B6946" s="75" t="s">
        <v>7838</v>
      </c>
    </row>
    <row r="6947" spans="1:2" ht="15">
      <c r="A6947" s="76" t="s">
        <v>7505</v>
      </c>
      <c r="B6947" s="75" t="s">
        <v>7838</v>
      </c>
    </row>
    <row r="6948" spans="1:2" ht="15">
      <c r="A6948" s="76" t="s">
        <v>7506</v>
      </c>
      <c r="B6948" s="75" t="s">
        <v>7838</v>
      </c>
    </row>
    <row r="6949" spans="1:2" ht="15">
      <c r="A6949" s="76" t="s">
        <v>7507</v>
      </c>
      <c r="B6949" s="75" t="s">
        <v>7838</v>
      </c>
    </row>
    <row r="6950" spans="1:2" ht="15">
      <c r="A6950" s="76" t="s">
        <v>7508</v>
      </c>
      <c r="B6950" s="75" t="s">
        <v>7838</v>
      </c>
    </row>
    <row r="6951" spans="1:2" ht="15">
      <c r="A6951" s="76" t="s">
        <v>7509</v>
      </c>
      <c r="B6951" s="75" t="s">
        <v>7838</v>
      </c>
    </row>
    <row r="6952" spans="1:2" ht="15">
      <c r="A6952" s="76" t="s">
        <v>7510</v>
      </c>
      <c r="B6952" s="75" t="s">
        <v>7838</v>
      </c>
    </row>
    <row r="6953" spans="1:2" ht="15">
      <c r="A6953" s="76" t="s">
        <v>7511</v>
      </c>
      <c r="B6953" s="75" t="s">
        <v>7838</v>
      </c>
    </row>
    <row r="6954" spans="1:2" ht="15">
      <c r="A6954" s="76" t="s">
        <v>7512</v>
      </c>
      <c r="B6954" s="75" t="s">
        <v>7838</v>
      </c>
    </row>
    <row r="6955" spans="1:2" ht="15">
      <c r="A6955" s="76" t="s">
        <v>7513</v>
      </c>
      <c r="B6955" s="75" t="s">
        <v>7838</v>
      </c>
    </row>
    <row r="6956" spans="1:2" ht="15">
      <c r="A6956" s="76" t="s">
        <v>7514</v>
      </c>
      <c r="B6956" s="75" t="s">
        <v>7838</v>
      </c>
    </row>
    <row r="6957" spans="1:2" ht="15">
      <c r="A6957" s="76" t="s">
        <v>7515</v>
      </c>
      <c r="B6957" s="75" t="s">
        <v>7838</v>
      </c>
    </row>
    <row r="6958" spans="1:2" ht="15">
      <c r="A6958" s="76" t="s">
        <v>7516</v>
      </c>
      <c r="B6958" s="75" t="s">
        <v>7838</v>
      </c>
    </row>
    <row r="6959" spans="1:2" ht="15">
      <c r="A6959" s="76" t="s">
        <v>7517</v>
      </c>
      <c r="B6959" s="75" t="s">
        <v>7838</v>
      </c>
    </row>
    <row r="6960" spans="1:2" ht="15">
      <c r="A6960" s="76" t="s">
        <v>840</v>
      </c>
      <c r="B6960" s="75" t="s">
        <v>7838</v>
      </c>
    </row>
    <row r="6961" spans="1:2" ht="15">
      <c r="A6961" s="76" t="s">
        <v>7518</v>
      </c>
      <c r="B6961" s="75" t="s">
        <v>7838</v>
      </c>
    </row>
    <row r="6962" spans="1:2" ht="15">
      <c r="A6962" s="76" t="s">
        <v>7519</v>
      </c>
      <c r="B6962" s="75" t="s">
        <v>7838</v>
      </c>
    </row>
    <row r="6963" spans="1:2" ht="15">
      <c r="A6963" s="76" t="s">
        <v>7520</v>
      </c>
      <c r="B6963" s="75" t="s">
        <v>7838</v>
      </c>
    </row>
    <row r="6964" spans="1:2" ht="15">
      <c r="A6964" s="76" t="s">
        <v>7521</v>
      </c>
      <c r="B6964" s="75" t="s">
        <v>7838</v>
      </c>
    </row>
    <row r="6965" spans="1:2" ht="15">
      <c r="A6965" s="76" t="s">
        <v>859</v>
      </c>
      <c r="B6965" s="75" t="s">
        <v>7838</v>
      </c>
    </row>
    <row r="6966" spans="1:2" ht="15">
      <c r="A6966" s="76" t="s">
        <v>7522</v>
      </c>
      <c r="B6966" s="75" t="s">
        <v>7838</v>
      </c>
    </row>
    <row r="6967" spans="1:2" ht="15">
      <c r="A6967" s="76" t="s">
        <v>7523</v>
      </c>
      <c r="B6967" s="75" t="s">
        <v>7838</v>
      </c>
    </row>
    <row r="6968" spans="1:2" ht="15">
      <c r="A6968" s="76" t="s">
        <v>7524</v>
      </c>
      <c r="B6968" s="75" t="s">
        <v>7838</v>
      </c>
    </row>
    <row r="6969" spans="1:2" ht="15">
      <c r="A6969" s="76" t="s">
        <v>7525</v>
      </c>
      <c r="B6969" s="75" t="s">
        <v>7838</v>
      </c>
    </row>
    <row r="6970" spans="1:2" ht="15">
      <c r="A6970" s="76" t="s">
        <v>7526</v>
      </c>
      <c r="B6970" s="75" t="s">
        <v>7838</v>
      </c>
    </row>
    <row r="6971" spans="1:2" ht="15">
      <c r="A6971" s="76" t="s">
        <v>7527</v>
      </c>
      <c r="B6971" s="75" t="s">
        <v>7838</v>
      </c>
    </row>
    <row r="6972" spans="1:2" ht="15">
      <c r="A6972" s="76" t="s">
        <v>7528</v>
      </c>
      <c r="B6972" s="75" t="s">
        <v>7838</v>
      </c>
    </row>
    <row r="6973" spans="1:2" ht="15">
      <c r="A6973" s="76" t="s">
        <v>7529</v>
      </c>
      <c r="B6973" s="75" t="s">
        <v>7838</v>
      </c>
    </row>
    <row r="6974" spans="1:2" ht="15">
      <c r="A6974" s="76" t="s">
        <v>7530</v>
      </c>
      <c r="B6974" s="75" t="s">
        <v>7838</v>
      </c>
    </row>
    <row r="6975" spans="1:2" ht="15">
      <c r="A6975" s="76" t="s">
        <v>7531</v>
      </c>
      <c r="B6975" s="75" t="s">
        <v>7838</v>
      </c>
    </row>
    <row r="6976" spans="1:2" ht="15">
      <c r="A6976" s="76" t="s">
        <v>7532</v>
      </c>
      <c r="B6976" s="75" t="s">
        <v>7838</v>
      </c>
    </row>
    <row r="6977" spans="1:2" ht="15">
      <c r="A6977" s="76" t="s">
        <v>7533</v>
      </c>
      <c r="B6977" s="75" t="s">
        <v>7838</v>
      </c>
    </row>
    <row r="6978" spans="1:2" ht="15">
      <c r="A6978" s="76" t="s">
        <v>1153</v>
      </c>
      <c r="B6978" s="75" t="s">
        <v>7838</v>
      </c>
    </row>
    <row r="6979" spans="1:2" ht="15">
      <c r="A6979" s="76" t="s">
        <v>876</v>
      </c>
      <c r="B6979" s="75" t="s">
        <v>7838</v>
      </c>
    </row>
    <row r="6980" spans="1:2" ht="15">
      <c r="A6980" s="76" t="s">
        <v>7534</v>
      </c>
      <c r="B6980" s="75" t="s">
        <v>7838</v>
      </c>
    </row>
    <row r="6981" spans="1:2" ht="15">
      <c r="A6981" s="76" t="s">
        <v>1312</v>
      </c>
      <c r="B6981" s="75" t="s">
        <v>7838</v>
      </c>
    </row>
    <row r="6982" spans="1:2" ht="15">
      <c r="A6982" s="76" t="s">
        <v>7535</v>
      </c>
      <c r="B6982" s="75" t="s">
        <v>7838</v>
      </c>
    </row>
    <row r="6983" spans="1:2" ht="15">
      <c r="A6983" s="76" t="s">
        <v>7536</v>
      </c>
      <c r="B6983" s="75" t="s">
        <v>7838</v>
      </c>
    </row>
    <row r="6984" spans="1:2" ht="15">
      <c r="A6984" s="76" t="s">
        <v>7537</v>
      </c>
      <c r="B6984" s="75" t="s">
        <v>7838</v>
      </c>
    </row>
    <row r="6985" spans="1:2" ht="15">
      <c r="A6985" s="76" t="s">
        <v>7538</v>
      </c>
      <c r="B6985" s="75" t="s">
        <v>7838</v>
      </c>
    </row>
    <row r="6986" spans="1:2" ht="15">
      <c r="A6986" s="76" t="s">
        <v>7539</v>
      </c>
      <c r="B6986" s="75" t="s">
        <v>7838</v>
      </c>
    </row>
    <row r="6987" spans="1:2" ht="15">
      <c r="A6987" s="76" t="s">
        <v>7540</v>
      </c>
      <c r="B6987" s="75" t="s">
        <v>7838</v>
      </c>
    </row>
    <row r="6988" spans="1:2" ht="15">
      <c r="A6988" s="76" t="s">
        <v>7541</v>
      </c>
      <c r="B6988" s="75" t="s">
        <v>7838</v>
      </c>
    </row>
    <row r="6989" spans="1:2" ht="15">
      <c r="A6989" s="76" t="s">
        <v>7542</v>
      </c>
      <c r="B6989" s="75" t="s">
        <v>7838</v>
      </c>
    </row>
    <row r="6990" spans="1:2" ht="15">
      <c r="A6990" s="76" t="s">
        <v>1342</v>
      </c>
      <c r="B6990" s="75" t="s">
        <v>7838</v>
      </c>
    </row>
    <row r="6991" spans="1:2" ht="15">
      <c r="A6991" s="76" t="s">
        <v>7543</v>
      </c>
      <c r="B6991" s="75" t="s">
        <v>7838</v>
      </c>
    </row>
    <row r="6992" spans="1:2" ht="15">
      <c r="A6992" s="76" t="s">
        <v>1228</v>
      </c>
      <c r="B6992" s="75" t="s">
        <v>7838</v>
      </c>
    </row>
    <row r="6993" spans="1:2" ht="15">
      <c r="A6993" s="76" t="s">
        <v>7544</v>
      </c>
      <c r="B6993" s="75" t="s">
        <v>7838</v>
      </c>
    </row>
    <row r="6994" spans="1:2" ht="15">
      <c r="A6994" s="76" t="s">
        <v>7545</v>
      </c>
      <c r="B6994" s="75" t="s">
        <v>7838</v>
      </c>
    </row>
    <row r="6995" spans="1:2" ht="15">
      <c r="A6995" s="76" t="s">
        <v>7546</v>
      </c>
      <c r="B6995" s="75" t="s">
        <v>7838</v>
      </c>
    </row>
    <row r="6996" spans="1:2" ht="15">
      <c r="A6996" s="76" t="s">
        <v>7547</v>
      </c>
      <c r="B6996" s="75" t="s">
        <v>7838</v>
      </c>
    </row>
    <row r="6997" spans="1:2" ht="15">
      <c r="A6997" s="76" t="s">
        <v>7548</v>
      </c>
      <c r="B6997" s="75" t="s">
        <v>7838</v>
      </c>
    </row>
    <row r="6998" spans="1:2" ht="15">
      <c r="A6998" s="76" t="s">
        <v>7549</v>
      </c>
      <c r="B6998" s="75" t="s">
        <v>7838</v>
      </c>
    </row>
    <row r="6999" spans="1:2" ht="15">
      <c r="A6999" s="76" t="s">
        <v>7550</v>
      </c>
      <c r="B6999" s="75" t="s">
        <v>7838</v>
      </c>
    </row>
    <row r="7000" spans="1:2" ht="15">
      <c r="A7000" s="76" t="s">
        <v>7551</v>
      </c>
      <c r="B7000" s="75" t="s">
        <v>7838</v>
      </c>
    </row>
    <row r="7001" spans="1:2" ht="15">
      <c r="A7001" s="76" t="s">
        <v>7552</v>
      </c>
      <c r="B7001" s="75" t="s">
        <v>7838</v>
      </c>
    </row>
    <row r="7002" spans="1:2" ht="15">
      <c r="A7002" s="76" t="s">
        <v>7553</v>
      </c>
      <c r="B7002" s="75" t="s">
        <v>7838</v>
      </c>
    </row>
    <row r="7003" spans="1:2" ht="15">
      <c r="A7003" s="76" t="s">
        <v>7554</v>
      </c>
      <c r="B7003" s="75" t="s">
        <v>7838</v>
      </c>
    </row>
    <row r="7004" spans="1:2" ht="15">
      <c r="A7004" s="76" t="s">
        <v>7555</v>
      </c>
      <c r="B7004" s="75" t="s">
        <v>7838</v>
      </c>
    </row>
    <row r="7005" spans="1:2" ht="15">
      <c r="A7005" s="76" t="s">
        <v>7556</v>
      </c>
      <c r="B7005" s="75" t="s">
        <v>7838</v>
      </c>
    </row>
    <row r="7006" spans="1:2" ht="15">
      <c r="A7006" s="76" t="s">
        <v>7557</v>
      </c>
      <c r="B7006" s="75" t="s">
        <v>7838</v>
      </c>
    </row>
    <row r="7007" spans="1:2" ht="15">
      <c r="A7007" s="76" t="s">
        <v>1276</v>
      </c>
      <c r="B7007" s="75" t="s">
        <v>7838</v>
      </c>
    </row>
    <row r="7008" spans="1:2" ht="15">
      <c r="A7008" s="76" t="s">
        <v>7558</v>
      </c>
      <c r="B7008" s="75" t="s">
        <v>7838</v>
      </c>
    </row>
    <row r="7009" spans="1:2" ht="15">
      <c r="A7009" s="76" t="s">
        <v>7559</v>
      </c>
      <c r="B7009" s="75" t="s">
        <v>7838</v>
      </c>
    </row>
    <row r="7010" spans="1:2" ht="15">
      <c r="A7010" s="76" t="s">
        <v>7560</v>
      </c>
      <c r="B7010" s="75" t="s">
        <v>7838</v>
      </c>
    </row>
    <row r="7011" spans="1:2" ht="15">
      <c r="A7011" s="76" t="s">
        <v>7561</v>
      </c>
      <c r="B7011" s="75" t="s">
        <v>7838</v>
      </c>
    </row>
    <row r="7012" spans="1:2" ht="15">
      <c r="A7012" s="76" t="s">
        <v>7562</v>
      </c>
      <c r="B7012" s="75" t="s">
        <v>7838</v>
      </c>
    </row>
    <row r="7013" spans="1:2" ht="15">
      <c r="A7013" s="76" t="s">
        <v>7563</v>
      </c>
      <c r="B7013" s="75" t="s">
        <v>7838</v>
      </c>
    </row>
    <row r="7014" spans="1:2" ht="15">
      <c r="A7014" s="76" t="s">
        <v>7564</v>
      </c>
      <c r="B7014" s="75" t="s">
        <v>7838</v>
      </c>
    </row>
    <row r="7015" spans="1:2" ht="15">
      <c r="A7015" s="76" t="s">
        <v>7565</v>
      </c>
      <c r="B7015" s="75" t="s">
        <v>7838</v>
      </c>
    </row>
    <row r="7016" spans="1:2" ht="15">
      <c r="A7016" s="76" t="s">
        <v>7566</v>
      </c>
      <c r="B7016" s="75" t="s">
        <v>7838</v>
      </c>
    </row>
    <row r="7017" spans="1:2" ht="15">
      <c r="A7017" s="76" t="s">
        <v>7567</v>
      </c>
      <c r="B7017" s="75" t="s">
        <v>7838</v>
      </c>
    </row>
    <row r="7018" spans="1:2" ht="15">
      <c r="A7018" s="76" t="s">
        <v>7568</v>
      </c>
      <c r="B7018" s="75" t="s">
        <v>7838</v>
      </c>
    </row>
    <row r="7019" spans="1:2" ht="15">
      <c r="A7019" s="76" t="s">
        <v>7569</v>
      </c>
      <c r="B7019" s="75" t="s">
        <v>7838</v>
      </c>
    </row>
    <row r="7020" spans="1:2" ht="15">
      <c r="A7020" s="76" t="s">
        <v>773</v>
      </c>
      <c r="B7020" s="75" t="s">
        <v>7838</v>
      </c>
    </row>
    <row r="7021" spans="1:2" ht="15">
      <c r="A7021" s="76" t="s">
        <v>1243</v>
      </c>
      <c r="B7021" s="75" t="s">
        <v>7838</v>
      </c>
    </row>
    <row r="7022" spans="1:2" ht="15">
      <c r="A7022" s="76" t="s">
        <v>7570</v>
      </c>
      <c r="B7022" s="75" t="s">
        <v>7838</v>
      </c>
    </row>
    <row r="7023" spans="1:2" ht="15">
      <c r="A7023" s="76" t="s">
        <v>7571</v>
      </c>
      <c r="B7023" s="75" t="s">
        <v>7838</v>
      </c>
    </row>
    <row r="7024" spans="1:2" ht="15">
      <c r="A7024" s="76" t="s">
        <v>7572</v>
      </c>
      <c r="B7024" s="75" t="s">
        <v>7838</v>
      </c>
    </row>
    <row r="7025" spans="1:2" ht="15">
      <c r="A7025" s="76" t="s">
        <v>7573</v>
      </c>
      <c r="B7025" s="75" t="s">
        <v>7838</v>
      </c>
    </row>
    <row r="7026" spans="1:2" ht="15">
      <c r="A7026" s="76" t="s">
        <v>7574</v>
      </c>
      <c r="B7026" s="75" t="s">
        <v>7838</v>
      </c>
    </row>
    <row r="7027" spans="1:2" ht="15">
      <c r="A7027" s="76" t="s">
        <v>7575</v>
      </c>
      <c r="B7027" s="75" t="s">
        <v>7838</v>
      </c>
    </row>
    <row r="7028" spans="1:2" ht="15">
      <c r="A7028" s="76" t="s">
        <v>7576</v>
      </c>
      <c r="B7028" s="75" t="s">
        <v>7838</v>
      </c>
    </row>
    <row r="7029" spans="1:2" ht="15">
      <c r="A7029" s="76" t="s">
        <v>7577</v>
      </c>
      <c r="B7029" s="75" t="s">
        <v>7838</v>
      </c>
    </row>
    <row r="7030" spans="1:2" ht="15">
      <c r="A7030" s="76" t="s">
        <v>7578</v>
      </c>
      <c r="B7030" s="75" t="s">
        <v>7838</v>
      </c>
    </row>
    <row r="7031" spans="1:2" ht="15">
      <c r="A7031" s="76" t="s">
        <v>7579</v>
      </c>
      <c r="B7031" s="75" t="s">
        <v>7838</v>
      </c>
    </row>
    <row r="7032" spans="1:2" ht="15">
      <c r="A7032" s="76" t="s">
        <v>7580</v>
      </c>
      <c r="B7032" s="75" t="s">
        <v>7838</v>
      </c>
    </row>
    <row r="7033" spans="1:2" ht="15">
      <c r="A7033" s="76" t="s">
        <v>7581</v>
      </c>
      <c r="B7033" s="75" t="s">
        <v>7838</v>
      </c>
    </row>
    <row r="7034" spans="1:2" ht="15">
      <c r="A7034" s="76" t="s">
        <v>7582</v>
      </c>
      <c r="B7034" s="75" t="s">
        <v>7838</v>
      </c>
    </row>
    <row r="7035" spans="1:2" ht="15">
      <c r="A7035" s="76" t="s">
        <v>7583</v>
      </c>
      <c r="B7035" s="75" t="s">
        <v>7838</v>
      </c>
    </row>
    <row r="7036" spans="1:2" ht="15">
      <c r="A7036" s="76" t="s">
        <v>7584</v>
      </c>
      <c r="B7036" s="75" t="s">
        <v>7838</v>
      </c>
    </row>
    <row r="7037" spans="1:2" ht="15">
      <c r="A7037" s="76" t="s">
        <v>7585</v>
      </c>
      <c r="B7037" s="75" t="s">
        <v>7838</v>
      </c>
    </row>
    <row r="7038" spans="1:2" ht="15">
      <c r="A7038" s="76" t="s">
        <v>7586</v>
      </c>
      <c r="B7038" s="75" t="s">
        <v>7838</v>
      </c>
    </row>
    <row r="7039" spans="1:2" ht="15">
      <c r="A7039" s="76" t="s">
        <v>7587</v>
      </c>
      <c r="B7039" s="75" t="s">
        <v>7838</v>
      </c>
    </row>
    <row r="7040" spans="1:2" ht="15">
      <c r="A7040" s="76" t="s">
        <v>7588</v>
      </c>
      <c r="B7040" s="75" t="s">
        <v>7838</v>
      </c>
    </row>
    <row r="7041" spans="1:2" ht="15">
      <c r="A7041" s="76" t="s">
        <v>7589</v>
      </c>
      <c r="B7041" s="75" t="s">
        <v>7838</v>
      </c>
    </row>
    <row r="7042" spans="1:2" ht="15">
      <c r="A7042" s="76" t="s">
        <v>7590</v>
      </c>
      <c r="B7042" s="75" t="s">
        <v>7838</v>
      </c>
    </row>
    <row r="7043" spans="1:2" ht="15">
      <c r="A7043" s="76" t="s">
        <v>7591</v>
      </c>
      <c r="B7043" s="75" t="s">
        <v>7838</v>
      </c>
    </row>
    <row r="7044" spans="1:2" ht="15">
      <c r="A7044" s="76" t="s">
        <v>7592</v>
      </c>
      <c r="B7044" s="75" t="s">
        <v>7838</v>
      </c>
    </row>
    <row r="7045" spans="1:2" ht="15">
      <c r="A7045" s="76" t="s">
        <v>7593</v>
      </c>
      <c r="B7045" s="75" t="s">
        <v>7838</v>
      </c>
    </row>
    <row r="7046" spans="1:2" ht="15">
      <c r="A7046" s="76" t="s">
        <v>1204</v>
      </c>
      <c r="B7046" s="75" t="s">
        <v>7838</v>
      </c>
    </row>
    <row r="7047" spans="1:2" ht="15">
      <c r="A7047" s="76" t="s">
        <v>7594</v>
      </c>
      <c r="B7047" s="75" t="s">
        <v>7838</v>
      </c>
    </row>
    <row r="7048" spans="1:2" ht="15">
      <c r="A7048" s="76" t="s">
        <v>7595</v>
      </c>
      <c r="B7048" s="75" t="s">
        <v>7838</v>
      </c>
    </row>
    <row r="7049" spans="1:2" ht="15">
      <c r="A7049" s="76" t="s">
        <v>7596</v>
      </c>
      <c r="B7049" s="75" t="s">
        <v>7838</v>
      </c>
    </row>
    <row r="7050" spans="1:2" ht="15">
      <c r="A7050" s="76" t="s">
        <v>7597</v>
      </c>
      <c r="B7050" s="75" t="s">
        <v>7838</v>
      </c>
    </row>
    <row r="7051" spans="1:2" ht="15">
      <c r="A7051" s="76" t="s">
        <v>7598</v>
      </c>
      <c r="B7051" s="75" t="s">
        <v>7838</v>
      </c>
    </row>
    <row r="7052" spans="1:2" ht="15">
      <c r="A7052" s="76" t="s">
        <v>7599</v>
      </c>
      <c r="B7052" s="75" t="s">
        <v>7838</v>
      </c>
    </row>
    <row r="7053" spans="1:2" ht="15">
      <c r="A7053" s="76" t="s">
        <v>1257</v>
      </c>
      <c r="B7053" s="75" t="s">
        <v>7838</v>
      </c>
    </row>
    <row r="7054" spans="1:2" ht="15">
      <c r="A7054" s="76" t="s">
        <v>7600</v>
      </c>
      <c r="B7054" s="75" t="s">
        <v>7838</v>
      </c>
    </row>
    <row r="7055" spans="1:2" ht="15">
      <c r="A7055" s="76" t="s">
        <v>7601</v>
      </c>
      <c r="B7055" s="75" t="s">
        <v>7838</v>
      </c>
    </row>
    <row r="7056" spans="1:2" ht="15">
      <c r="A7056" s="76" t="s">
        <v>7602</v>
      </c>
      <c r="B7056" s="75" t="s">
        <v>7838</v>
      </c>
    </row>
    <row r="7057" spans="1:2" ht="15">
      <c r="A7057" s="76" t="s">
        <v>7603</v>
      </c>
      <c r="B7057" s="75" t="s">
        <v>7838</v>
      </c>
    </row>
    <row r="7058" spans="1:2" ht="15">
      <c r="A7058" s="76" t="s">
        <v>7604</v>
      </c>
      <c r="B7058" s="75" t="s">
        <v>7838</v>
      </c>
    </row>
    <row r="7059" spans="1:2" ht="15">
      <c r="A7059" s="76" t="s">
        <v>7605</v>
      </c>
      <c r="B7059" s="75" t="s">
        <v>7838</v>
      </c>
    </row>
    <row r="7060" spans="1:2" ht="15">
      <c r="A7060" s="76" t="s">
        <v>7606</v>
      </c>
      <c r="B7060" s="75" t="s">
        <v>7838</v>
      </c>
    </row>
    <row r="7061" spans="1:2" ht="15">
      <c r="A7061" s="76" t="s">
        <v>7607</v>
      </c>
      <c r="B7061" s="75" t="s">
        <v>7838</v>
      </c>
    </row>
    <row r="7062" spans="1:2" ht="15">
      <c r="A7062" s="76" t="s">
        <v>7608</v>
      </c>
      <c r="B7062" s="75" t="s">
        <v>7838</v>
      </c>
    </row>
    <row r="7063" spans="1:2" ht="15">
      <c r="A7063" s="76" t="s">
        <v>7609</v>
      </c>
      <c r="B7063" s="75" t="s">
        <v>7838</v>
      </c>
    </row>
    <row r="7064" spans="1:2" ht="15">
      <c r="A7064" s="76" t="s">
        <v>7610</v>
      </c>
      <c r="B7064" s="75" t="s">
        <v>7838</v>
      </c>
    </row>
    <row r="7065" spans="1:2" ht="15">
      <c r="A7065" s="76" t="s">
        <v>7611</v>
      </c>
      <c r="B7065" s="75" t="s">
        <v>7838</v>
      </c>
    </row>
    <row r="7066" spans="1:2" ht="15">
      <c r="A7066" s="76" t="s">
        <v>7612</v>
      </c>
      <c r="B7066" s="75" t="s">
        <v>7838</v>
      </c>
    </row>
    <row r="7067" spans="1:2" ht="15">
      <c r="A7067" s="76" t="s">
        <v>7613</v>
      </c>
      <c r="B7067" s="75" t="s">
        <v>7838</v>
      </c>
    </row>
    <row r="7068" spans="1:2" ht="15">
      <c r="A7068" s="76" t="s">
        <v>7614</v>
      </c>
      <c r="B7068" s="75" t="s">
        <v>7838</v>
      </c>
    </row>
    <row r="7069" spans="1:2" ht="15">
      <c r="A7069" s="76" t="s">
        <v>7615</v>
      </c>
      <c r="B7069" s="75" t="s">
        <v>7838</v>
      </c>
    </row>
    <row r="7070" spans="1:2" ht="15">
      <c r="A7070" s="76" t="s">
        <v>7616</v>
      </c>
      <c r="B7070" s="75" t="s">
        <v>7838</v>
      </c>
    </row>
    <row r="7071" spans="1:2" ht="15">
      <c r="A7071" s="76" t="s">
        <v>7617</v>
      </c>
      <c r="B7071" s="75" t="s">
        <v>7838</v>
      </c>
    </row>
    <row r="7072" spans="1:2" ht="15">
      <c r="A7072" s="76" t="s">
        <v>7618</v>
      </c>
      <c r="B7072" s="75" t="s">
        <v>7838</v>
      </c>
    </row>
    <row r="7073" spans="1:2" ht="15">
      <c r="A7073" s="76" t="s">
        <v>7619</v>
      </c>
      <c r="B7073" s="75" t="s">
        <v>7838</v>
      </c>
    </row>
    <row r="7074" spans="1:2" ht="15">
      <c r="A7074" s="76" t="s">
        <v>7620</v>
      </c>
      <c r="B7074" s="75" t="s">
        <v>7838</v>
      </c>
    </row>
    <row r="7075" spans="1:2" ht="15">
      <c r="A7075" s="76" t="s">
        <v>7621</v>
      </c>
      <c r="B7075" s="75" t="s">
        <v>7838</v>
      </c>
    </row>
    <row r="7076" spans="1:2" ht="15">
      <c r="A7076" s="76" t="s">
        <v>7622</v>
      </c>
      <c r="B7076" s="75" t="s">
        <v>7838</v>
      </c>
    </row>
    <row r="7077" spans="1:2" ht="15">
      <c r="A7077" s="76" t="s">
        <v>7623</v>
      </c>
      <c r="B7077" s="75" t="s">
        <v>7838</v>
      </c>
    </row>
    <row r="7078" spans="1:2" ht="15">
      <c r="A7078" s="76" t="s">
        <v>7624</v>
      </c>
      <c r="B7078" s="75" t="s">
        <v>7838</v>
      </c>
    </row>
    <row r="7079" spans="1:2" ht="15">
      <c r="A7079" s="76" t="s">
        <v>1319</v>
      </c>
      <c r="B7079" s="75" t="s">
        <v>7838</v>
      </c>
    </row>
    <row r="7080" spans="1:2" ht="15">
      <c r="A7080" s="76" t="s">
        <v>7625</v>
      </c>
      <c r="B7080" s="75" t="s">
        <v>7838</v>
      </c>
    </row>
    <row r="7081" spans="1:2" ht="15">
      <c r="A7081" s="76" t="s">
        <v>7626</v>
      </c>
      <c r="B7081" s="75" t="s">
        <v>7838</v>
      </c>
    </row>
    <row r="7082" spans="1:2" ht="15">
      <c r="A7082" s="76" t="s">
        <v>7627</v>
      </c>
      <c r="B7082" s="75" t="s">
        <v>7838</v>
      </c>
    </row>
    <row r="7083" spans="1:2" ht="15">
      <c r="A7083" s="76" t="s">
        <v>7628</v>
      </c>
      <c r="B7083" s="75" t="s">
        <v>7838</v>
      </c>
    </row>
    <row r="7084" spans="1:2" ht="15">
      <c r="A7084" s="76" t="s">
        <v>7629</v>
      </c>
      <c r="B7084" s="75" t="s">
        <v>7838</v>
      </c>
    </row>
    <row r="7085" spans="1:2" ht="15">
      <c r="A7085" s="76" t="s">
        <v>7630</v>
      </c>
      <c r="B7085" s="75" t="s">
        <v>7838</v>
      </c>
    </row>
    <row r="7086" spans="1:2" ht="15">
      <c r="A7086" s="76" t="s">
        <v>7631</v>
      </c>
      <c r="B7086" s="75" t="s">
        <v>7838</v>
      </c>
    </row>
    <row r="7087" spans="1:2" ht="15">
      <c r="A7087" s="76" t="s">
        <v>7632</v>
      </c>
      <c r="B7087" s="75" t="s">
        <v>7838</v>
      </c>
    </row>
    <row r="7088" spans="1:2" ht="15">
      <c r="A7088" s="76" t="s">
        <v>7633</v>
      </c>
      <c r="B7088" s="75" t="s">
        <v>7838</v>
      </c>
    </row>
    <row r="7089" spans="1:2" ht="15">
      <c r="A7089" s="76" t="s">
        <v>7634</v>
      </c>
      <c r="B7089" s="75" t="s">
        <v>7838</v>
      </c>
    </row>
    <row r="7090" spans="1:2" ht="15">
      <c r="A7090" s="76" t="s">
        <v>7635</v>
      </c>
      <c r="B7090" s="75" t="s">
        <v>7838</v>
      </c>
    </row>
    <row r="7091" spans="1:2" ht="15">
      <c r="A7091" s="76" t="s">
        <v>7636</v>
      </c>
      <c r="B7091" s="75" t="s">
        <v>7838</v>
      </c>
    </row>
    <row r="7092" spans="1:2" ht="15">
      <c r="A7092" s="76" t="s">
        <v>7637</v>
      </c>
      <c r="B7092" s="75" t="s">
        <v>7838</v>
      </c>
    </row>
    <row r="7093" spans="1:2" ht="15">
      <c r="A7093" s="76" t="s">
        <v>7638</v>
      </c>
      <c r="B7093" s="75" t="s">
        <v>7838</v>
      </c>
    </row>
    <row r="7094" spans="1:2" ht="15">
      <c r="A7094" s="76" t="s">
        <v>7639</v>
      </c>
      <c r="B7094" s="75" t="s">
        <v>7838</v>
      </c>
    </row>
    <row r="7095" spans="1:2" ht="15">
      <c r="A7095" s="76" t="s">
        <v>7640</v>
      </c>
      <c r="B7095" s="75" t="s">
        <v>7838</v>
      </c>
    </row>
    <row r="7096" spans="1:2" ht="15">
      <c r="A7096" s="76" t="s">
        <v>7641</v>
      </c>
      <c r="B7096" s="75" t="s">
        <v>7838</v>
      </c>
    </row>
    <row r="7097" spans="1:2" ht="15">
      <c r="A7097" s="76" t="s">
        <v>7642</v>
      </c>
      <c r="B7097" s="75" t="s">
        <v>7838</v>
      </c>
    </row>
    <row r="7098" spans="1:2" ht="15">
      <c r="A7098" s="76" t="s">
        <v>7643</v>
      </c>
      <c r="B7098" s="75" t="s">
        <v>7838</v>
      </c>
    </row>
    <row r="7099" spans="1:2" ht="15">
      <c r="A7099" s="76" t="s">
        <v>7644</v>
      </c>
      <c r="B7099" s="75" t="s">
        <v>7838</v>
      </c>
    </row>
    <row r="7100" spans="1:2" ht="15">
      <c r="A7100" s="76" t="s">
        <v>7645</v>
      </c>
      <c r="B7100" s="75" t="s">
        <v>7838</v>
      </c>
    </row>
    <row r="7101" spans="1:2" ht="15">
      <c r="A7101" s="76" t="s">
        <v>7646</v>
      </c>
      <c r="B7101" s="75" t="s">
        <v>7838</v>
      </c>
    </row>
    <row r="7102" spans="1:2" ht="15">
      <c r="A7102" s="76" t="s">
        <v>7647</v>
      </c>
      <c r="B7102" s="75" t="s">
        <v>7838</v>
      </c>
    </row>
    <row r="7103" spans="1:2" ht="15">
      <c r="A7103" s="76" t="s">
        <v>7648</v>
      </c>
      <c r="B7103" s="75" t="s">
        <v>7838</v>
      </c>
    </row>
    <row r="7104" spans="1:2" ht="15">
      <c r="A7104" s="76" t="s">
        <v>7649</v>
      </c>
      <c r="B7104" s="75" t="s">
        <v>7838</v>
      </c>
    </row>
    <row r="7105" spans="1:2" ht="15">
      <c r="A7105" s="76" t="s">
        <v>7650</v>
      </c>
      <c r="B7105" s="75" t="s">
        <v>7838</v>
      </c>
    </row>
    <row r="7106" spans="1:2" ht="15">
      <c r="A7106" s="76" t="s">
        <v>7651</v>
      </c>
      <c r="B7106" s="75" t="s">
        <v>7838</v>
      </c>
    </row>
    <row r="7107" spans="1:2" ht="15">
      <c r="A7107" s="76" t="s">
        <v>7652</v>
      </c>
      <c r="B7107" s="75" t="s">
        <v>7838</v>
      </c>
    </row>
    <row r="7108" spans="1:2" ht="15">
      <c r="A7108" s="76" t="s">
        <v>7653</v>
      </c>
      <c r="B7108" s="75" t="s">
        <v>7838</v>
      </c>
    </row>
    <row r="7109" spans="1:2" ht="15">
      <c r="A7109" s="76" t="s">
        <v>7654</v>
      </c>
      <c r="B7109" s="75" t="s">
        <v>7838</v>
      </c>
    </row>
    <row r="7110" spans="1:2" ht="15">
      <c r="A7110" s="76" t="s">
        <v>7655</v>
      </c>
      <c r="B7110" s="75" t="s">
        <v>7838</v>
      </c>
    </row>
    <row r="7111" spans="1:2" ht="15">
      <c r="A7111" s="76" t="s">
        <v>7656</v>
      </c>
      <c r="B7111" s="75" t="s">
        <v>7838</v>
      </c>
    </row>
    <row r="7112" spans="1:2" ht="15">
      <c r="A7112" s="76" t="s">
        <v>7657</v>
      </c>
      <c r="B7112" s="75" t="s">
        <v>7838</v>
      </c>
    </row>
    <row r="7113" spans="1:2" ht="15">
      <c r="A7113" s="76" t="s">
        <v>7658</v>
      </c>
      <c r="B7113" s="75" t="s">
        <v>7838</v>
      </c>
    </row>
    <row r="7114" spans="1:2" ht="15">
      <c r="A7114" s="76" t="s">
        <v>7659</v>
      </c>
      <c r="B7114" s="75" t="s">
        <v>7838</v>
      </c>
    </row>
    <row r="7115" spans="1:2" ht="15">
      <c r="A7115" s="76" t="s">
        <v>7660</v>
      </c>
      <c r="B7115" s="75" t="s">
        <v>7838</v>
      </c>
    </row>
    <row r="7116" spans="1:2" ht="15">
      <c r="A7116" s="76" t="s">
        <v>7661</v>
      </c>
      <c r="B7116" s="75" t="s">
        <v>7838</v>
      </c>
    </row>
    <row r="7117" spans="1:2" ht="15">
      <c r="A7117" s="76" t="s">
        <v>7662</v>
      </c>
      <c r="B7117" s="75" t="s">
        <v>7838</v>
      </c>
    </row>
    <row r="7118" spans="1:2" ht="15">
      <c r="A7118" s="76" t="s">
        <v>7663</v>
      </c>
      <c r="B7118" s="75" t="s">
        <v>7838</v>
      </c>
    </row>
    <row r="7119" spans="1:2" ht="15">
      <c r="A7119" s="76" t="s">
        <v>7664</v>
      </c>
      <c r="B7119" s="75" t="s">
        <v>7838</v>
      </c>
    </row>
    <row r="7120" spans="1:2" ht="15">
      <c r="A7120" s="76" t="s">
        <v>7665</v>
      </c>
      <c r="B7120" s="75" t="s">
        <v>7838</v>
      </c>
    </row>
    <row r="7121" spans="1:2" ht="15">
      <c r="A7121" s="76" t="s">
        <v>7666</v>
      </c>
      <c r="B7121" s="75" t="s">
        <v>7838</v>
      </c>
    </row>
    <row r="7122" spans="1:2" ht="15">
      <c r="A7122" s="76" t="s">
        <v>7667</v>
      </c>
      <c r="B7122" s="75" t="s">
        <v>7838</v>
      </c>
    </row>
    <row r="7123" spans="1:2" ht="15">
      <c r="A7123" s="76" t="s">
        <v>7668</v>
      </c>
      <c r="B7123" s="75" t="s">
        <v>7838</v>
      </c>
    </row>
    <row r="7124" spans="1:2" ht="15">
      <c r="A7124" s="76" t="s">
        <v>7669</v>
      </c>
      <c r="B7124" s="75" t="s">
        <v>7838</v>
      </c>
    </row>
    <row r="7125" spans="1:2" ht="15">
      <c r="A7125" s="76" t="s">
        <v>7670</v>
      </c>
      <c r="B7125" s="75" t="s">
        <v>7838</v>
      </c>
    </row>
    <row r="7126" spans="1:2" ht="15">
      <c r="A7126" s="76" t="s">
        <v>7671</v>
      </c>
      <c r="B7126" s="75" t="s">
        <v>7838</v>
      </c>
    </row>
    <row r="7127" spans="1:2" ht="15">
      <c r="A7127" s="76" t="s">
        <v>7672</v>
      </c>
      <c r="B7127" s="75" t="s">
        <v>7838</v>
      </c>
    </row>
    <row r="7128" spans="1:2" ht="15">
      <c r="A7128" s="76" t="s">
        <v>7673</v>
      </c>
      <c r="B7128" s="75" t="s">
        <v>7838</v>
      </c>
    </row>
    <row r="7129" spans="1:2" ht="15">
      <c r="A7129" s="76" t="s">
        <v>7674</v>
      </c>
      <c r="B7129" s="75" t="s">
        <v>7838</v>
      </c>
    </row>
    <row r="7130" spans="1:2" ht="15">
      <c r="A7130" s="76" t="s">
        <v>1302</v>
      </c>
      <c r="B7130" s="75" t="s">
        <v>7838</v>
      </c>
    </row>
    <row r="7131" spans="1:2" ht="15">
      <c r="A7131" s="76" t="s">
        <v>7675</v>
      </c>
      <c r="B7131" s="75" t="s">
        <v>7838</v>
      </c>
    </row>
    <row r="7132" spans="1:2" ht="15">
      <c r="A7132" s="76" t="s">
        <v>7676</v>
      </c>
      <c r="B7132" s="75" t="s">
        <v>7838</v>
      </c>
    </row>
    <row r="7133" spans="1:2" ht="15">
      <c r="A7133" s="76" t="s">
        <v>7677</v>
      </c>
      <c r="B7133" s="75" t="s">
        <v>7838</v>
      </c>
    </row>
    <row r="7134" spans="1:2" ht="15">
      <c r="A7134" s="76" t="s">
        <v>7678</v>
      </c>
      <c r="B7134" s="75" t="s">
        <v>7838</v>
      </c>
    </row>
    <row r="7135" spans="1:2" ht="15">
      <c r="A7135" s="76" t="s">
        <v>7679</v>
      </c>
      <c r="B7135" s="75" t="s">
        <v>7838</v>
      </c>
    </row>
    <row r="7136" spans="1:2" ht="15">
      <c r="A7136" s="76" t="s">
        <v>760</v>
      </c>
      <c r="B7136" s="75" t="s">
        <v>7838</v>
      </c>
    </row>
    <row r="7137" spans="1:2" ht="15">
      <c r="A7137" s="76" t="s">
        <v>7680</v>
      </c>
      <c r="B7137" s="75" t="s">
        <v>7838</v>
      </c>
    </row>
    <row r="7138" spans="1:2" ht="15">
      <c r="A7138" s="76" t="s">
        <v>7681</v>
      </c>
      <c r="B7138" s="75" t="s">
        <v>7838</v>
      </c>
    </row>
    <row r="7139" spans="1:2" ht="15">
      <c r="A7139" s="76" t="s">
        <v>7682</v>
      </c>
      <c r="B7139" s="75" t="s">
        <v>7838</v>
      </c>
    </row>
    <row r="7140" spans="1:2" ht="15">
      <c r="A7140" s="76" t="s">
        <v>815</v>
      </c>
      <c r="B7140" s="75" t="s">
        <v>7838</v>
      </c>
    </row>
    <row r="7141" spans="1:2" ht="15">
      <c r="A7141" s="76" t="s">
        <v>7683</v>
      </c>
      <c r="B7141" s="75" t="s">
        <v>7838</v>
      </c>
    </row>
    <row r="7142" spans="1:2" ht="15">
      <c r="A7142" s="76" t="s">
        <v>7684</v>
      </c>
      <c r="B7142" s="75" t="s">
        <v>7838</v>
      </c>
    </row>
    <row r="7143" spans="1:2" ht="15">
      <c r="A7143" s="76" t="s">
        <v>7685</v>
      </c>
      <c r="B7143" s="75" t="s">
        <v>7838</v>
      </c>
    </row>
    <row r="7144" spans="1:2" ht="15">
      <c r="A7144" s="76" t="s">
        <v>7686</v>
      </c>
      <c r="B7144" s="75" t="s">
        <v>7838</v>
      </c>
    </row>
    <row r="7145" spans="1:2" ht="15">
      <c r="A7145" s="76" t="s">
        <v>7687</v>
      </c>
      <c r="B7145" s="75" t="s">
        <v>7838</v>
      </c>
    </row>
    <row r="7146" spans="1:2" ht="15">
      <c r="A7146" s="76" t="s">
        <v>7688</v>
      </c>
      <c r="B7146" s="75" t="s">
        <v>7838</v>
      </c>
    </row>
    <row r="7147" spans="1:2" ht="15">
      <c r="A7147" s="76" t="s">
        <v>7689</v>
      </c>
      <c r="B7147" s="75" t="s">
        <v>7838</v>
      </c>
    </row>
    <row r="7148" spans="1:2" ht="15">
      <c r="A7148" s="76" t="s">
        <v>7690</v>
      </c>
      <c r="B7148" s="75" t="s">
        <v>7838</v>
      </c>
    </row>
    <row r="7149" spans="1:2" ht="15">
      <c r="A7149" s="76" t="s">
        <v>7691</v>
      </c>
      <c r="B7149" s="75" t="s">
        <v>7838</v>
      </c>
    </row>
    <row r="7150" spans="1:2" ht="15">
      <c r="A7150" s="76" t="s">
        <v>7692</v>
      </c>
      <c r="B7150" s="75" t="s">
        <v>7838</v>
      </c>
    </row>
    <row r="7151" spans="1:2" ht="15">
      <c r="A7151" s="76" t="s">
        <v>7693</v>
      </c>
      <c r="B7151" s="75" t="s">
        <v>7838</v>
      </c>
    </row>
    <row r="7152" spans="1:2" ht="15">
      <c r="A7152" s="76" t="s">
        <v>7694</v>
      </c>
      <c r="B7152" s="75" t="s">
        <v>7838</v>
      </c>
    </row>
    <row r="7153" spans="1:2" ht="15">
      <c r="A7153" s="76" t="s">
        <v>7695</v>
      </c>
      <c r="B7153" s="75" t="s">
        <v>7838</v>
      </c>
    </row>
    <row r="7154" spans="1:2" ht="15">
      <c r="A7154" s="76" t="s">
        <v>7696</v>
      </c>
      <c r="B7154" s="75" t="s">
        <v>7838</v>
      </c>
    </row>
    <row r="7155" spans="1:2" ht="15">
      <c r="A7155" s="76" t="s">
        <v>7697</v>
      </c>
      <c r="B7155" s="75" t="s">
        <v>7838</v>
      </c>
    </row>
    <row r="7156" spans="1:2" ht="15">
      <c r="A7156" s="76" t="s">
        <v>7698</v>
      </c>
      <c r="B7156" s="75" t="s">
        <v>7838</v>
      </c>
    </row>
    <row r="7157" spans="1:2" ht="15">
      <c r="A7157" s="76" t="s">
        <v>7699</v>
      </c>
      <c r="B7157" s="75" t="s">
        <v>7838</v>
      </c>
    </row>
    <row r="7158" spans="1:2" ht="15">
      <c r="A7158" s="76" t="s">
        <v>7700</v>
      </c>
      <c r="B7158" s="75" t="s">
        <v>7838</v>
      </c>
    </row>
    <row r="7159" spans="1:2" ht="15">
      <c r="A7159" s="76" t="s">
        <v>7701</v>
      </c>
      <c r="B7159" s="75" t="s">
        <v>7838</v>
      </c>
    </row>
    <row r="7160" spans="1:2" ht="15">
      <c r="A7160" s="76" t="s">
        <v>7702</v>
      </c>
      <c r="B7160" s="75" t="s">
        <v>7838</v>
      </c>
    </row>
    <row r="7161" spans="1:2" ht="15">
      <c r="A7161" s="76" t="s">
        <v>638</v>
      </c>
      <c r="B7161" s="75" t="s">
        <v>7838</v>
      </c>
    </row>
    <row r="7162" spans="1:2" ht="15">
      <c r="A7162" s="76" t="s">
        <v>7703</v>
      </c>
      <c r="B7162" s="75" t="s">
        <v>7838</v>
      </c>
    </row>
    <row r="7163" spans="1:2" ht="15">
      <c r="A7163" s="76" t="s">
        <v>7704</v>
      </c>
      <c r="B7163" s="75" t="s">
        <v>7838</v>
      </c>
    </row>
    <row r="7164" spans="1:2" ht="15">
      <c r="A7164" s="76" t="s">
        <v>7705</v>
      </c>
      <c r="B7164" s="75" t="s">
        <v>7838</v>
      </c>
    </row>
    <row r="7165" spans="1:2" ht="15">
      <c r="A7165" s="76" t="s">
        <v>7706</v>
      </c>
      <c r="B7165" s="75" t="s">
        <v>7838</v>
      </c>
    </row>
    <row r="7166" spans="1:2" ht="15">
      <c r="A7166" s="76" t="s">
        <v>7707</v>
      </c>
      <c r="B7166" s="75" t="s">
        <v>7838</v>
      </c>
    </row>
    <row r="7167" spans="1:2" ht="15">
      <c r="A7167" s="76" t="s">
        <v>7708</v>
      </c>
      <c r="B7167" s="75" t="s">
        <v>7838</v>
      </c>
    </row>
    <row r="7168" spans="1:2" ht="15">
      <c r="A7168" s="76" t="s">
        <v>7709</v>
      </c>
      <c r="B7168" s="75" t="s">
        <v>7838</v>
      </c>
    </row>
    <row r="7169" spans="1:2" ht="15">
      <c r="A7169" s="76" t="s">
        <v>7710</v>
      </c>
      <c r="B7169" s="75" t="s">
        <v>7838</v>
      </c>
    </row>
    <row r="7170" spans="1:2" ht="15">
      <c r="A7170" s="76" t="s">
        <v>7711</v>
      </c>
      <c r="B7170" s="75" t="s">
        <v>7838</v>
      </c>
    </row>
    <row r="7171" spans="1:2" ht="15">
      <c r="A7171" s="76" t="s">
        <v>7712</v>
      </c>
      <c r="B7171" s="75" t="s">
        <v>7838</v>
      </c>
    </row>
    <row r="7172" spans="1:2" ht="15">
      <c r="A7172" s="76" t="s">
        <v>7713</v>
      </c>
      <c r="B7172" s="75" t="s">
        <v>7838</v>
      </c>
    </row>
    <row r="7173" spans="1:2" ht="15">
      <c r="A7173" s="76" t="s">
        <v>7714</v>
      </c>
      <c r="B7173" s="75" t="s">
        <v>7838</v>
      </c>
    </row>
    <row r="7174" spans="1:2" ht="15">
      <c r="A7174" s="76" t="s">
        <v>7715</v>
      </c>
      <c r="B7174" s="75" t="s">
        <v>7838</v>
      </c>
    </row>
    <row r="7175" spans="1:2" ht="15">
      <c r="A7175" s="76" t="s">
        <v>7716</v>
      </c>
      <c r="B7175" s="75" t="s">
        <v>7838</v>
      </c>
    </row>
    <row r="7176" spans="1:2" ht="15">
      <c r="A7176" s="76" t="s">
        <v>7717</v>
      </c>
      <c r="B7176" s="75" t="s">
        <v>7838</v>
      </c>
    </row>
    <row r="7177" spans="1:2" ht="15">
      <c r="A7177" s="76" t="s">
        <v>7718</v>
      </c>
      <c r="B7177" s="75" t="s">
        <v>7838</v>
      </c>
    </row>
    <row r="7178" spans="1:2" ht="15">
      <c r="A7178" s="76" t="s">
        <v>7719</v>
      </c>
      <c r="B7178" s="75" t="s">
        <v>7838</v>
      </c>
    </row>
    <row r="7179" spans="1:2" ht="15">
      <c r="A7179" s="76" t="s">
        <v>7720</v>
      </c>
      <c r="B7179" s="75" t="s">
        <v>7838</v>
      </c>
    </row>
    <row r="7180" spans="1:2" ht="15">
      <c r="A7180" s="76" t="s">
        <v>7721</v>
      </c>
      <c r="B7180" s="75" t="s">
        <v>7838</v>
      </c>
    </row>
    <row r="7181" spans="1:2" ht="15">
      <c r="A7181" s="76" t="s">
        <v>7722</v>
      </c>
      <c r="B7181" s="75" t="s">
        <v>7838</v>
      </c>
    </row>
    <row r="7182" spans="1:2" ht="15">
      <c r="A7182" s="76" t="s">
        <v>7723</v>
      </c>
      <c r="B7182" s="75" t="s">
        <v>7838</v>
      </c>
    </row>
    <row r="7183" spans="1:2" ht="15">
      <c r="A7183" s="76" t="s">
        <v>1482</v>
      </c>
      <c r="B7183" s="75" t="s">
        <v>7838</v>
      </c>
    </row>
    <row r="7184" spans="1:2" ht="15">
      <c r="A7184" s="76" t="s">
        <v>7724</v>
      </c>
      <c r="B7184" s="75" t="s">
        <v>7838</v>
      </c>
    </row>
    <row r="7185" spans="1:2" ht="15">
      <c r="A7185" s="76" t="s">
        <v>7725</v>
      </c>
      <c r="B7185" s="75" t="s">
        <v>7838</v>
      </c>
    </row>
    <row r="7186" spans="1:2" ht="15">
      <c r="A7186" s="76" t="s">
        <v>7726</v>
      </c>
      <c r="B7186" s="75" t="s">
        <v>7838</v>
      </c>
    </row>
    <row r="7187" spans="1:2" ht="15">
      <c r="A7187" s="76" t="s">
        <v>7727</v>
      </c>
      <c r="B7187" s="75" t="s">
        <v>7838</v>
      </c>
    </row>
    <row r="7188" spans="1:2" ht="15">
      <c r="A7188" s="76" t="s">
        <v>7728</v>
      </c>
      <c r="B7188" s="75" t="s">
        <v>7838</v>
      </c>
    </row>
    <row r="7189" spans="1:2" ht="15">
      <c r="A7189" s="76" t="s">
        <v>1432</v>
      </c>
      <c r="B7189" s="75" t="s">
        <v>7838</v>
      </c>
    </row>
    <row r="7190" spans="1:2" ht="15">
      <c r="A7190" s="76" t="s">
        <v>7729</v>
      </c>
      <c r="B7190" s="75" t="s">
        <v>7838</v>
      </c>
    </row>
    <row r="7191" spans="1:2" ht="15">
      <c r="A7191" s="76" t="s">
        <v>7730</v>
      </c>
      <c r="B7191" s="75" t="s">
        <v>7838</v>
      </c>
    </row>
    <row r="7192" spans="1:2" ht="15">
      <c r="A7192" s="76" t="s">
        <v>1183</v>
      </c>
      <c r="B7192" s="75" t="s">
        <v>7838</v>
      </c>
    </row>
    <row r="7193" spans="1:2" ht="15">
      <c r="A7193" s="76" t="s">
        <v>7731</v>
      </c>
      <c r="B7193" s="75" t="s">
        <v>7838</v>
      </c>
    </row>
    <row r="7194" spans="1:2" ht="15">
      <c r="A7194" s="76" t="s">
        <v>1362</v>
      </c>
      <c r="B7194" s="75" t="s">
        <v>7838</v>
      </c>
    </row>
    <row r="7195" spans="1:2" ht="15">
      <c r="A7195" s="76" t="s">
        <v>7732</v>
      </c>
      <c r="B7195" s="75" t="s">
        <v>7838</v>
      </c>
    </row>
    <row r="7196" spans="1:2" ht="15">
      <c r="A7196" s="76" t="s">
        <v>7733</v>
      </c>
      <c r="B7196" s="75" t="s">
        <v>7838</v>
      </c>
    </row>
    <row r="7197" spans="1:2" ht="15">
      <c r="A7197" s="76" t="s">
        <v>7734</v>
      </c>
      <c r="B7197" s="75" t="s">
        <v>7838</v>
      </c>
    </row>
    <row r="7198" spans="1:2" ht="15">
      <c r="A7198" s="76" t="s">
        <v>7735</v>
      </c>
      <c r="B7198" s="75" t="s">
        <v>7838</v>
      </c>
    </row>
    <row r="7199" spans="1:2" ht="15">
      <c r="A7199" s="76" t="s">
        <v>827</v>
      </c>
      <c r="B7199" s="75" t="s">
        <v>7838</v>
      </c>
    </row>
    <row r="7200" spans="1:2" ht="15">
      <c r="A7200" s="76" t="s">
        <v>7736</v>
      </c>
      <c r="B7200" s="75" t="s">
        <v>7838</v>
      </c>
    </row>
    <row r="7201" spans="1:2" ht="15">
      <c r="A7201" s="76" t="s">
        <v>7737</v>
      </c>
      <c r="B7201" s="75" t="s">
        <v>7838</v>
      </c>
    </row>
    <row r="7202" spans="1:2" ht="15">
      <c r="A7202" s="76" t="s">
        <v>7738</v>
      </c>
      <c r="B7202" s="75" t="s">
        <v>7838</v>
      </c>
    </row>
    <row r="7203" spans="1:2" ht="15">
      <c r="A7203" s="76" t="s">
        <v>7739</v>
      </c>
      <c r="B7203" s="75" t="s">
        <v>7838</v>
      </c>
    </row>
    <row r="7204" spans="1:2" ht="15">
      <c r="A7204" s="76" t="s">
        <v>7740</v>
      </c>
      <c r="B7204" s="75" t="s">
        <v>7838</v>
      </c>
    </row>
    <row r="7205" spans="1:2" ht="15">
      <c r="A7205" s="76" t="s">
        <v>7741</v>
      </c>
      <c r="B7205" s="75" t="s">
        <v>7838</v>
      </c>
    </row>
    <row r="7206" spans="1:2" ht="15">
      <c r="A7206" s="76" t="s">
        <v>7742</v>
      </c>
      <c r="B7206" s="75" t="s">
        <v>7838</v>
      </c>
    </row>
    <row r="7207" spans="1:2" ht="15">
      <c r="A7207" s="76" t="s">
        <v>7743</v>
      </c>
      <c r="B7207" s="75" t="s">
        <v>7838</v>
      </c>
    </row>
    <row r="7208" spans="1:2" ht="15">
      <c r="A7208" s="76" t="s">
        <v>7744</v>
      </c>
      <c r="B7208" s="75" t="s">
        <v>7838</v>
      </c>
    </row>
    <row r="7209" spans="1:2" ht="15">
      <c r="A7209" s="76" t="s">
        <v>7745</v>
      </c>
      <c r="B7209" s="75" t="s">
        <v>7838</v>
      </c>
    </row>
    <row r="7210" spans="1:2" ht="15">
      <c r="A7210" s="76" t="s">
        <v>1001</v>
      </c>
      <c r="B7210" s="75" t="s">
        <v>7838</v>
      </c>
    </row>
    <row r="7211" spans="1:2" ht="15">
      <c r="A7211" s="76" t="s">
        <v>1487</v>
      </c>
      <c r="B7211" s="75" t="s">
        <v>7838</v>
      </c>
    </row>
    <row r="7212" spans="1:2" ht="15">
      <c r="A7212" s="76" t="s">
        <v>7746</v>
      </c>
      <c r="B7212" s="75" t="s">
        <v>7838</v>
      </c>
    </row>
    <row r="7213" spans="1:2" ht="15">
      <c r="A7213" s="76" t="s">
        <v>7747</v>
      </c>
      <c r="B7213" s="75" t="s">
        <v>7838</v>
      </c>
    </row>
    <row r="7214" spans="1:2" ht="15">
      <c r="A7214" s="76" t="s">
        <v>7748</v>
      </c>
      <c r="B7214" s="75" t="s">
        <v>7838</v>
      </c>
    </row>
    <row r="7215" spans="1:2" ht="15">
      <c r="A7215" s="76" t="s">
        <v>7749</v>
      </c>
      <c r="B7215" s="75" t="s">
        <v>7838</v>
      </c>
    </row>
    <row r="7216" spans="1:2" ht="15">
      <c r="A7216" s="76" t="s">
        <v>1490</v>
      </c>
      <c r="B7216" s="75" t="s">
        <v>7838</v>
      </c>
    </row>
    <row r="7217" spans="1:2" ht="15">
      <c r="A7217" s="76" t="s">
        <v>7750</v>
      </c>
      <c r="B7217" s="75" t="s">
        <v>7838</v>
      </c>
    </row>
    <row r="7218" spans="1:2" ht="15">
      <c r="A7218" s="76" t="s">
        <v>7751</v>
      </c>
      <c r="B7218" s="75" t="s">
        <v>7838</v>
      </c>
    </row>
    <row r="7219" spans="1:2" ht="15">
      <c r="A7219" s="76" t="s">
        <v>7752</v>
      </c>
      <c r="B7219" s="75" t="s">
        <v>7838</v>
      </c>
    </row>
    <row r="7220" spans="1:2" ht="15">
      <c r="A7220" s="76" t="s">
        <v>1507</v>
      </c>
      <c r="B7220" s="75" t="s">
        <v>7838</v>
      </c>
    </row>
    <row r="7221" spans="1:2" ht="15">
      <c r="A7221" s="76" t="s">
        <v>7753</v>
      </c>
      <c r="B7221" s="75" t="s">
        <v>7838</v>
      </c>
    </row>
    <row r="7222" spans="1:2" ht="15">
      <c r="A7222" s="76" t="s">
        <v>7754</v>
      </c>
      <c r="B7222" s="75" t="s">
        <v>7838</v>
      </c>
    </row>
    <row r="7223" spans="1:2" ht="15">
      <c r="A7223" s="76" t="s">
        <v>7755</v>
      </c>
      <c r="B7223" s="75" t="s">
        <v>7838</v>
      </c>
    </row>
    <row r="7224" spans="1:2" ht="15">
      <c r="A7224" s="76" t="s">
        <v>7756</v>
      </c>
      <c r="B7224" s="75" t="s">
        <v>7838</v>
      </c>
    </row>
    <row r="7225" spans="1:2" ht="15">
      <c r="A7225" s="76" t="s">
        <v>1510</v>
      </c>
      <c r="B7225" s="75" t="s">
        <v>7838</v>
      </c>
    </row>
    <row r="7226" spans="1:2" ht="15">
      <c r="A7226" s="76" t="s">
        <v>7757</v>
      </c>
      <c r="B7226" s="75" t="s">
        <v>7838</v>
      </c>
    </row>
    <row r="7227" spans="1:2" ht="15">
      <c r="A7227" s="76" t="s">
        <v>7758</v>
      </c>
      <c r="B7227" s="75" t="s">
        <v>7838</v>
      </c>
    </row>
    <row r="7228" spans="1:2" ht="15">
      <c r="A7228" s="76" t="s">
        <v>1378</v>
      </c>
      <c r="B7228" s="75" t="s">
        <v>7838</v>
      </c>
    </row>
    <row r="7229" spans="1:2" ht="15">
      <c r="A7229" s="76" t="s">
        <v>1514</v>
      </c>
      <c r="B7229" s="75" t="s">
        <v>7838</v>
      </c>
    </row>
    <row r="7230" spans="1:2" ht="15">
      <c r="A7230" s="76" t="s">
        <v>7759</v>
      </c>
      <c r="B7230" s="75" t="s">
        <v>7838</v>
      </c>
    </row>
    <row r="7231" spans="1:2" ht="15">
      <c r="A7231" s="76" t="s">
        <v>7760</v>
      </c>
      <c r="B7231" s="75" t="s">
        <v>7838</v>
      </c>
    </row>
    <row r="7232" spans="1:2" ht="15">
      <c r="A7232" s="76" t="s">
        <v>7761</v>
      </c>
      <c r="B7232" s="75" t="s">
        <v>7838</v>
      </c>
    </row>
    <row r="7233" spans="1:2" ht="15">
      <c r="A7233" s="76" t="s">
        <v>7762</v>
      </c>
      <c r="B7233" s="75" t="s">
        <v>7838</v>
      </c>
    </row>
    <row r="7234" spans="1:2" ht="15">
      <c r="A7234" s="76" t="s">
        <v>7763</v>
      </c>
      <c r="B7234" s="75" t="s">
        <v>7838</v>
      </c>
    </row>
    <row r="7235" spans="1:2" ht="15">
      <c r="A7235" s="76" t="s">
        <v>7764</v>
      </c>
      <c r="B7235" s="75" t="s">
        <v>7838</v>
      </c>
    </row>
    <row r="7236" spans="1:2" ht="15">
      <c r="A7236" s="76" t="s">
        <v>1428</v>
      </c>
      <c r="B7236" s="75" t="s">
        <v>7838</v>
      </c>
    </row>
    <row r="7237" spans="1:2" ht="15">
      <c r="A7237" s="76" t="s">
        <v>7765</v>
      </c>
      <c r="B7237" s="75" t="s">
        <v>7838</v>
      </c>
    </row>
    <row r="7238" spans="1:2" ht="15">
      <c r="A7238" s="76" t="s">
        <v>7766</v>
      </c>
      <c r="B7238" s="75" t="s">
        <v>7838</v>
      </c>
    </row>
    <row r="7239" spans="1:2" ht="15">
      <c r="A7239" s="76" t="s">
        <v>7767</v>
      </c>
      <c r="B7239" s="75" t="s">
        <v>7838</v>
      </c>
    </row>
    <row r="7240" spans="1:2" ht="15">
      <c r="A7240" s="76" t="s">
        <v>7768</v>
      </c>
      <c r="B7240" s="75" t="s">
        <v>7838</v>
      </c>
    </row>
    <row r="7241" spans="1:2" ht="15">
      <c r="A7241" s="76" t="s">
        <v>7769</v>
      </c>
      <c r="B7241" s="75" t="s">
        <v>7838</v>
      </c>
    </row>
    <row r="7242" spans="1:2" ht="15">
      <c r="A7242" s="76" t="s">
        <v>7770</v>
      </c>
      <c r="B7242" s="75" t="s">
        <v>7838</v>
      </c>
    </row>
    <row r="7243" spans="1:2" ht="15">
      <c r="A7243" s="76" t="s">
        <v>7771</v>
      </c>
      <c r="B7243" s="75" t="s">
        <v>7838</v>
      </c>
    </row>
    <row r="7244" spans="1:2" ht="15">
      <c r="A7244" s="76" t="s">
        <v>7772</v>
      </c>
      <c r="B7244" s="75" t="s">
        <v>7838</v>
      </c>
    </row>
    <row r="7245" spans="1:2" ht="15">
      <c r="A7245" s="76" t="s">
        <v>7773</v>
      </c>
      <c r="B7245" s="75" t="s">
        <v>7838</v>
      </c>
    </row>
    <row r="7246" spans="1:2" ht="15">
      <c r="A7246" s="76" t="s">
        <v>7774</v>
      </c>
      <c r="B7246" s="75" t="s">
        <v>7838</v>
      </c>
    </row>
    <row r="7247" spans="1:2" ht="15">
      <c r="A7247" s="76" t="s">
        <v>7775</v>
      </c>
      <c r="B7247" s="75" t="s">
        <v>7838</v>
      </c>
    </row>
    <row r="7248" spans="1:2" ht="15">
      <c r="A7248" s="76" t="s">
        <v>7776</v>
      </c>
      <c r="B7248" s="75" t="s">
        <v>7838</v>
      </c>
    </row>
    <row r="7249" spans="1:2" ht="15">
      <c r="A7249" s="76" t="s">
        <v>792</v>
      </c>
      <c r="B7249" s="75" t="s">
        <v>7838</v>
      </c>
    </row>
    <row r="7250" spans="1:2" ht="15">
      <c r="A7250" s="76" t="s">
        <v>7777</v>
      </c>
      <c r="B7250" s="75" t="s">
        <v>7838</v>
      </c>
    </row>
    <row r="7251" spans="1:2" ht="15">
      <c r="A7251" s="76" t="s">
        <v>7778</v>
      </c>
      <c r="B7251" s="75" t="s">
        <v>7838</v>
      </c>
    </row>
    <row r="7252" spans="1:2" ht="15">
      <c r="A7252" s="76" t="s">
        <v>7779</v>
      </c>
      <c r="B7252" s="75" t="s">
        <v>7838</v>
      </c>
    </row>
    <row r="7253" spans="1:2" ht="15">
      <c r="A7253" s="76" t="s">
        <v>7780</v>
      </c>
      <c r="B7253" s="75" t="s">
        <v>7838</v>
      </c>
    </row>
    <row r="7254" spans="1:2" ht="15">
      <c r="A7254" s="76" t="s">
        <v>7781</v>
      </c>
      <c r="B7254" s="75" t="s">
        <v>7838</v>
      </c>
    </row>
    <row r="7255" spans="1:2" ht="15">
      <c r="A7255" s="76" t="s">
        <v>7782</v>
      </c>
      <c r="B7255" s="75" t="s">
        <v>7838</v>
      </c>
    </row>
    <row r="7256" spans="1:2" ht="15">
      <c r="A7256" s="76" t="s">
        <v>7783</v>
      </c>
      <c r="B7256" s="75" t="s">
        <v>7838</v>
      </c>
    </row>
    <row r="7257" spans="1:2" ht="15">
      <c r="A7257" s="76" t="s">
        <v>7784</v>
      </c>
      <c r="B7257" s="75" t="s">
        <v>7838</v>
      </c>
    </row>
    <row r="7258" spans="1:2" ht="15">
      <c r="A7258" s="76" t="s">
        <v>7785</v>
      </c>
      <c r="B7258" s="75" t="s">
        <v>7838</v>
      </c>
    </row>
    <row r="7259" spans="1:2" ht="15">
      <c r="A7259" s="76" t="s">
        <v>7786</v>
      </c>
      <c r="B7259" s="75" t="s">
        <v>7838</v>
      </c>
    </row>
    <row r="7260" spans="1:2" ht="15">
      <c r="A7260" s="76" t="s">
        <v>7787</v>
      </c>
      <c r="B7260" s="75" t="s">
        <v>7838</v>
      </c>
    </row>
    <row r="7261" spans="1:2" ht="15">
      <c r="A7261" s="76" t="s">
        <v>7788</v>
      </c>
      <c r="B7261" s="75" t="s">
        <v>7838</v>
      </c>
    </row>
    <row r="7262" spans="1:2" ht="15">
      <c r="A7262" s="76" t="s">
        <v>7789</v>
      </c>
      <c r="B7262" s="75" t="s">
        <v>7838</v>
      </c>
    </row>
    <row r="7263" spans="1:2" ht="15">
      <c r="A7263" s="76" t="s">
        <v>7790</v>
      </c>
      <c r="B7263" s="75" t="s">
        <v>7838</v>
      </c>
    </row>
    <row r="7264" spans="1:2" ht="15">
      <c r="A7264" s="76" t="s">
        <v>1416</v>
      </c>
      <c r="B7264" s="75" t="s">
        <v>7838</v>
      </c>
    </row>
    <row r="7265" spans="1:2" ht="15">
      <c r="A7265" s="76" t="s">
        <v>7791</v>
      </c>
      <c r="B7265" s="75" t="s">
        <v>7838</v>
      </c>
    </row>
    <row r="7266" spans="1:2" ht="15">
      <c r="A7266" s="76" t="s">
        <v>7792</v>
      </c>
      <c r="B7266" s="75" t="s">
        <v>7838</v>
      </c>
    </row>
    <row r="7267" spans="1:2" ht="15">
      <c r="A7267" s="76" t="s">
        <v>7793</v>
      </c>
      <c r="B7267" s="75" t="s">
        <v>7838</v>
      </c>
    </row>
    <row r="7268" spans="1:2" ht="15">
      <c r="A7268" s="76" t="s">
        <v>7794</v>
      </c>
      <c r="B7268" s="75" t="s">
        <v>7838</v>
      </c>
    </row>
    <row r="7269" spans="1:2" ht="15">
      <c r="A7269" s="76" t="s">
        <v>1273</v>
      </c>
      <c r="B7269" s="75" t="s">
        <v>7838</v>
      </c>
    </row>
    <row r="7270" spans="1:2" ht="15">
      <c r="A7270" s="76" t="s">
        <v>7795</v>
      </c>
      <c r="B7270" s="75" t="s">
        <v>7838</v>
      </c>
    </row>
    <row r="7271" spans="1:2" ht="15">
      <c r="A7271" s="76" t="s">
        <v>597</v>
      </c>
      <c r="B7271" s="75" t="s">
        <v>7838</v>
      </c>
    </row>
    <row r="7272" spans="1:2" ht="15">
      <c r="A7272" s="76" t="s">
        <v>7796</v>
      </c>
      <c r="B7272" s="75" t="s">
        <v>7838</v>
      </c>
    </row>
    <row r="7273" spans="1:2" ht="15">
      <c r="A7273" s="76" t="s">
        <v>7797</v>
      </c>
      <c r="B7273" s="75" t="s">
        <v>7838</v>
      </c>
    </row>
    <row r="7274" spans="1:2" ht="15">
      <c r="A7274" s="76" t="s">
        <v>1038</v>
      </c>
      <c r="B7274" s="75" t="s">
        <v>7838</v>
      </c>
    </row>
    <row r="7275" spans="1:2" ht="15">
      <c r="A7275" s="76" t="s">
        <v>7798</v>
      </c>
      <c r="B7275" s="75" t="s">
        <v>7838</v>
      </c>
    </row>
    <row r="7276" spans="1:2" ht="15">
      <c r="A7276" s="76" t="s">
        <v>7799</v>
      </c>
      <c r="B7276" s="75" t="s">
        <v>7838</v>
      </c>
    </row>
    <row r="7277" spans="1:2" ht="15">
      <c r="A7277" s="76" t="s">
        <v>566</v>
      </c>
      <c r="B7277" s="75" t="s">
        <v>7838</v>
      </c>
    </row>
    <row r="7278" spans="1:2" ht="15">
      <c r="A7278" s="76" t="s">
        <v>783</v>
      </c>
      <c r="B7278" s="75" t="s">
        <v>7838</v>
      </c>
    </row>
    <row r="7279" spans="1:2" ht="15">
      <c r="A7279" s="76" t="s">
        <v>7800</v>
      </c>
      <c r="B7279" s="75" t="s">
        <v>7838</v>
      </c>
    </row>
    <row r="7280" spans="1:2" ht="15">
      <c r="A7280" s="76" t="s">
        <v>7801</v>
      </c>
      <c r="B7280" s="75" t="s">
        <v>7838</v>
      </c>
    </row>
    <row r="7281" spans="1:2" ht="15">
      <c r="A7281" s="76" t="s">
        <v>7802</v>
      </c>
      <c r="B7281" s="75" t="s">
        <v>7838</v>
      </c>
    </row>
    <row r="7282" spans="1:2" ht="15">
      <c r="A7282" s="76" t="s">
        <v>7803</v>
      </c>
      <c r="B7282" s="75" t="s">
        <v>7838</v>
      </c>
    </row>
    <row r="7283" spans="1:2" ht="15">
      <c r="A7283" s="76" t="s">
        <v>7804</v>
      </c>
      <c r="B7283" s="75" t="s">
        <v>7838</v>
      </c>
    </row>
    <row r="7284" spans="1:2" ht="15">
      <c r="A7284" s="76" t="s">
        <v>7805</v>
      </c>
      <c r="B7284" s="75" t="s">
        <v>7838</v>
      </c>
    </row>
    <row r="7285" spans="1:2" ht="15">
      <c r="A7285" s="76" t="s">
        <v>7806</v>
      </c>
      <c r="B7285" s="75" t="s">
        <v>7838</v>
      </c>
    </row>
    <row r="7286" spans="1:2" ht="15">
      <c r="A7286" s="76" t="s">
        <v>7807</v>
      </c>
      <c r="B7286" s="75" t="s">
        <v>7838</v>
      </c>
    </row>
    <row r="7287" spans="1:2" ht="15">
      <c r="A7287" s="76" t="s">
        <v>7808</v>
      </c>
      <c r="B7287" s="75" t="s">
        <v>7838</v>
      </c>
    </row>
    <row r="7288" spans="1:2" ht="15">
      <c r="A7288" s="76" t="s">
        <v>7809</v>
      </c>
      <c r="B7288" s="75" t="s">
        <v>7838</v>
      </c>
    </row>
    <row r="7289" spans="1:2" ht="15">
      <c r="A7289" s="76" t="s">
        <v>7810</v>
      </c>
      <c r="B7289" s="75" t="s">
        <v>7838</v>
      </c>
    </row>
    <row r="7290" spans="1:2" ht="15">
      <c r="A7290" s="76" t="s">
        <v>7811</v>
      </c>
      <c r="B7290" s="75" t="s">
        <v>7838</v>
      </c>
    </row>
    <row r="7291" spans="1:2" ht="15">
      <c r="A7291" s="76" t="s">
        <v>7812</v>
      </c>
      <c r="B7291" s="75" t="s">
        <v>7838</v>
      </c>
    </row>
    <row r="7292" spans="1:2" ht="15">
      <c r="A7292" s="76" t="s">
        <v>7813</v>
      </c>
      <c r="B7292" s="75" t="s">
        <v>7838</v>
      </c>
    </row>
    <row r="7293" spans="1:2" ht="15">
      <c r="A7293" s="76" t="s">
        <v>7814</v>
      </c>
      <c r="B7293" s="75" t="s">
        <v>7838</v>
      </c>
    </row>
    <row r="7294" spans="1:2" ht="15">
      <c r="A7294" s="76" t="s">
        <v>7815</v>
      </c>
      <c r="B7294" s="75" t="s">
        <v>7838</v>
      </c>
    </row>
    <row r="7295" spans="1:2" ht="15">
      <c r="A7295" s="76" t="s">
        <v>7816</v>
      </c>
      <c r="B7295" s="75" t="s">
        <v>7838</v>
      </c>
    </row>
    <row r="7296" spans="1:2" ht="15">
      <c r="A7296" s="76" t="s">
        <v>7817</v>
      </c>
      <c r="B7296" s="75" t="s">
        <v>7838</v>
      </c>
    </row>
    <row r="7297" spans="1:2" ht="15">
      <c r="A7297" s="76" t="s">
        <v>7818</v>
      </c>
      <c r="B7297" s="75" t="s">
        <v>7838</v>
      </c>
    </row>
    <row r="7298" spans="1:2" ht="15">
      <c r="A7298" s="76" t="s">
        <v>7819</v>
      </c>
      <c r="B7298" s="75" t="s">
        <v>7838</v>
      </c>
    </row>
    <row r="7299" spans="1:2" ht="15">
      <c r="A7299" s="76" t="s">
        <v>7820</v>
      </c>
      <c r="B7299" s="75" t="s">
        <v>7838</v>
      </c>
    </row>
    <row r="7300" spans="1:2" ht="15">
      <c r="A7300" s="76" t="s">
        <v>7821</v>
      </c>
      <c r="B7300" s="75" t="s">
        <v>7838</v>
      </c>
    </row>
    <row r="7301" spans="1:2" ht="15">
      <c r="A7301" s="76" t="s">
        <v>7822</v>
      </c>
      <c r="B7301" s="75" t="s">
        <v>7838</v>
      </c>
    </row>
    <row r="7302" spans="1:2" ht="15">
      <c r="A7302" s="76" t="s">
        <v>570</v>
      </c>
      <c r="B7302" s="75" t="s">
        <v>7838</v>
      </c>
    </row>
    <row r="7303" spans="1:2" ht="15">
      <c r="A7303" s="76" t="s">
        <v>7823</v>
      </c>
      <c r="B7303" s="75" t="s">
        <v>7838</v>
      </c>
    </row>
    <row r="7304" spans="1:2" ht="15">
      <c r="A7304" s="76" t="s">
        <v>7824</v>
      </c>
      <c r="B7304" s="75" t="s">
        <v>7838</v>
      </c>
    </row>
    <row r="7305" spans="1:2" ht="15">
      <c r="A7305" s="76" t="s">
        <v>7825</v>
      </c>
      <c r="B7305" s="75" t="s">
        <v>7838</v>
      </c>
    </row>
    <row r="7306" spans="1:2" ht="15">
      <c r="A7306" s="76" t="s">
        <v>7826</v>
      </c>
      <c r="B7306" s="75" t="s">
        <v>7838</v>
      </c>
    </row>
    <row r="7307" spans="1:2" ht="15">
      <c r="A7307" s="76" t="s">
        <v>7827</v>
      </c>
      <c r="B7307" s="75" t="s">
        <v>7838</v>
      </c>
    </row>
    <row r="7308" spans="1:2" ht="15">
      <c r="A7308" s="76" t="s">
        <v>7828</v>
      </c>
      <c r="B7308" s="75" t="s">
        <v>7838</v>
      </c>
    </row>
    <row r="7309" spans="1:2" ht="15">
      <c r="A7309" s="76" t="s">
        <v>7829</v>
      </c>
      <c r="B7309" s="75" t="s">
        <v>7838</v>
      </c>
    </row>
    <row r="7310" spans="1:2" ht="15">
      <c r="A7310" s="76" t="s">
        <v>7830</v>
      </c>
      <c r="B7310" s="75" t="s">
        <v>7838</v>
      </c>
    </row>
    <row r="7311" spans="1:2" ht="15">
      <c r="A7311" s="76" t="s">
        <v>7831</v>
      </c>
      <c r="B7311" s="75" t="s">
        <v>7838</v>
      </c>
    </row>
    <row r="7312" spans="1:2" ht="15">
      <c r="A7312" s="76" t="s">
        <v>7832</v>
      </c>
      <c r="B7312" s="75" t="s">
        <v>7838</v>
      </c>
    </row>
    <row r="7313" spans="1:2" ht="15">
      <c r="A7313" s="76" t="s">
        <v>7833</v>
      </c>
      <c r="B7313" s="75" t="s">
        <v>7838</v>
      </c>
    </row>
    <row r="7314" spans="1:2" ht="15">
      <c r="A7314" s="76" t="s">
        <v>668</v>
      </c>
      <c r="B7314" s="75" t="s">
        <v>7839</v>
      </c>
    </row>
    <row r="7315" spans="1:2" ht="15">
      <c r="A7315" s="76" t="s">
        <v>7834</v>
      </c>
      <c r="B7315" s="75" t="s">
        <v>7839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2C5B9-19B1-4C45-9C2F-B2737624914A}">
  <dimension ref="A1:C15"/>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7840</v>
      </c>
      <c r="B2" s="95" t="s">
        <v>7841</v>
      </c>
      <c r="C2" s="50" t="s">
        <v>7842</v>
      </c>
    </row>
    <row r="3" spans="1:3" ht="15">
      <c r="A3" s="94" t="s">
        <v>361</v>
      </c>
      <c r="B3" s="94" t="s">
        <v>361</v>
      </c>
      <c r="C3" s="31">
        <v>47</v>
      </c>
    </row>
    <row r="4" spans="1:3" ht="15">
      <c r="A4" s="94" t="s">
        <v>362</v>
      </c>
      <c r="B4" s="117" t="s">
        <v>361</v>
      </c>
      <c r="C4" s="31">
        <v>8</v>
      </c>
    </row>
    <row r="5" spans="1:3" ht="15">
      <c r="A5" s="94" t="s">
        <v>362</v>
      </c>
      <c r="B5" s="117" t="s">
        <v>362</v>
      </c>
      <c r="C5" s="31">
        <v>24</v>
      </c>
    </row>
    <row r="6" spans="1:3" ht="15">
      <c r="A6" s="94" t="s">
        <v>363</v>
      </c>
      <c r="B6" s="117" t="s">
        <v>361</v>
      </c>
      <c r="C6" s="31">
        <v>1</v>
      </c>
    </row>
    <row r="7" spans="1:3" ht="15">
      <c r="A7" s="94" t="s">
        <v>363</v>
      </c>
      <c r="B7" s="117" t="s">
        <v>363</v>
      </c>
      <c r="C7" s="31">
        <v>4</v>
      </c>
    </row>
    <row r="8" spans="1:3" ht="15">
      <c r="A8" s="94" t="s">
        <v>364</v>
      </c>
      <c r="B8" s="117" t="s">
        <v>361</v>
      </c>
      <c r="C8" s="31">
        <v>5</v>
      </c>
    </row>
    <row r="9" spans="1:3" ht="15">
      <c r="A9" s="94" t="s">
        <v>364</v>
      </c>
      <c r="B9" s="117" t="s">
        <v>364</v>
      </c>
      <c r="C9" s="31">
        <v>7</v>
      </c>
    </row>
    <row r="10" spans="1:3" ht="15">
      <c r="A10" s="94" t="s">
        <v>365</v>
      </c>
      <c r="B10" s="117" t="s">
        <v>361</v>
      </c>
      <c r="C10" s="31">
        <v>4</v>
      </c>
    </row>
    <row r="11" spans="1:3" ht="15">
      <c r="A11" s="94" t="s">
        <v>365</v>
      </c>
      <c r="B11" s="117" t="s">
        <v>365</v>
      </c>
      <c r="C11" s="31">
        <v>18</v>
      </c>
    </row>
    <row r="12" spans="1:3" ht="15">
      <c r="A12" s="94" t="s">
        <v>366</v>
      </c>
      <c r="B12" s="117" t="s">
        <v>366</v>
      </c>
      <c r="C12" s="31">
        <v>3</v>
      </c>
    </row>
    <row r="13" spans="1:3" ht="15">
      <c r="A13" s="94" t="s">
        <v>367</v>
      </c>
      <c r="B13" s="117" t="s">
        <v>361</v>
      </c>
      <c r="C13" s="31">
        <v>2</v>
      </c>
    </row>
    <row r="14" spans="1:3" ht="15">
      <c r="A14" s="94" t="s">
        <v>367</v>
      </c>
      <c r="B14" s="117" t="s">
        <v>367</v>
      </c>
      <c r="C14" s="31">
        <v>2</v>
      </c>
    </row>
    <row r="15" spans="1:3" ht="15">
      <c r="A15" s="118" t="s">
        <v>368</v>
      </c>
      <c r="B15" s="117" t="s">
        <v>368</v>
      </c>
      <c r="C15"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D830A-F361-4C19-B288-5DFFE9A0E8C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7862</v>
      </c>
      <c r="B1" s="7" t="s">
        <v>17</v>
      </c>
    </row>
    <row r="2" spans="1:2" ht="15">
      <c r="A2" s="75" t="s">
        <v>7863</v>
      </c>
      <c r="B2" s="75" t="s">
        <v>7868</v>
      </c>
    </row>
    <row r="3" spans="1:2" ht="15">
      <c r="A3" s="76" t="s">
        <v>7864</v>
      </c>
      <c r="B3" s="75" t="s">
        <v>7869</v>
      </c>
    </row>
    <row r="4" spans="1:2" ht="15">
      <c r="A4" s="76" t="s">
        <v>7865</v>
      </c>
      <c r="B4" s="75" t="s">
        <v>7870</v>
      </c>
    </row>
    <row r="5" spans="1:2" ht="15">
      <c r="A5" s="76" t="s">
        <v>7866</v>
      </c>
      <c r="B5" s="75" t="s">
        <v>7869</v>
      </c>
    </row>
    <row r="6" spans="1:2" ht="15">
      <c r="A6" s="76" t="s">
        <v>7867</v>
      </c>
      <c r="B6" s="75" t="s">
        <v>7868</v>
      </c>
    </row>
    <row r="7" spans="1:2" ht="15">
      <c r="A7" s="76" t="s">
        <v>330</v>
      </c>
      <c r="B7" s="75" t="s">
        <v>7869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C065C-638B-4FF8-9421-24A632A8A664}">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7871</v>
      </c>
      <c r="B1" s="7" t="s">
        <v>34</v>
      </c>
    </row>
    <row r="2" spans="1:2" ht="15">
      <c r="A2" s="86" t="s">
        <v>8049</v>
      </c>
      <c r="B2" s="75">
        <v>1677</v>
      </c>
    </row>
    <row r="3" spans="1:2" ht="15">
      <c r="A3" s="90" t="s">
        <v>8028</v>
      </c>
      <c r="B3" s="75">
        <v>476</v>
      </c>
    </row>
    <row r="4" spans="1:2" ht="15">
      <c r="A4" s="90" t="s">
        <v>8011</v>
      </c>
      <c r="B4" s="75">
        <v>246</v>
      </c>
    </row>
    <row r="5" spans="1:2" ht="15">
      <c r="A5" s="90" t="s">
        <v>266</v>
      </c>
      <c r="B5" s="75">
        <v>164</v>
      </c>
    </row>
    <row r="6" spans="1:2" ht="15">
      <c r="A6" s="90" t="s">
        <v>8012</v>
      </c>
      <c r="B6" s="75">
        <v>84</v>
      </c>
    </row>
    <row r="7" spans="1:2" ht="15">
      <c r="A7" s="90" t="s">
        <v>8035</v>
      </c>
      <c r="B7" s="75">
        <v>84</v>
      </c>
    </row>
    <row r="8" spans="1:2" ht="15">
      <c r="A8" s="90" t="s">
        <v>8045</v>
      </c>
      <c r="B8" s="75">
        <v>3</v>
      </c>
    </row>
    <row r="9" spans="1:2" ht="15">
      <c r="A9" s="90" t="s">
        <v>8019</v>
      </c>
      <c r="B9" s="75">
        <v>2</v>
      </c>
    </row>
    <row r="10" spans="1:2" ht="15">
      <c r="A10" s="90" t="s">
        <v>267</v>
      </c>
      <c r="B10" s="75">
        <v>0</v>
      </c>
    </row>
    <row r="11" spans="1:2" ht="15">
      <c r="A11" s="90" t="s">
        <v>8034</v>
      </c>
      <c r="B11" s="7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52DE0-6100-48C3-B472-FE82B7583830}">
  <dimension ref="A1:R89"/>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7872</v>
      </c>
      <c r="B1" s="7" t="s">
        <v>7873</v>
      </c>
      <c r="C1" s="7" t="s">
        <v>7874</v>
      </c>
      <c r="D1" s="7" t="s">
        <v>7876</v>
      </c>
      <c r="E1" s="7" t="s">
        <v>7875</v>
      </c>
      <c r="F1" s="7" t="s">
        <v>7878</v>
      </c>
      <c r="G1" s="7" t="s">
        <v>7877</v>
      </c>
      <c r="H1" s="7" t="s">
        <v>7880</v>
      </c>
      <c r="I1" s="7" t="s">
        <v>7879</v>
      </c>
      <c r="J1" s="7" t="s">
        <v>7882</v>
      </c>
      <c r="K1" s="7" t="s">
        <v>7881</v>
      </c>
      <c r="L1" s="7" t="s">
        <v>7884</v>
      </c>
      <c r="M1" s="7" t="s">
        <v>7883</v>
      </c>
      <c r="N1" s="7" t="s">
        <v>7886</v>
      </c>
      <c r="O1" s="7" t="s">
        <v>7885</v>
      </c>
      <c r="P1" s="7" t="s">
        <v>7888</v>
      </c>
      <c r="Q1" s="7" t="s">
        <v>7887</v>
      </c>
      <c r="R1" s="7" t="s">
        <v>7889</v>
      </c>
    </row>
    <row r="2" spans="1:18" ht="15">
      <c r="A2" s="82" t="s">
        <v>8841</v>
      </c>
      <c r="B2" s="75">
        <v>8</v>
      </c>
      <c r="C2" s="82" t="s">
        <v>8841</v>
      </c>
      <c r="D2" s="75">
        <v>8</v>
      </c>
      <c r="E2" s="82" t="s">
        <v>8854</v>
      </c>
      <c r="F2" s="75">
        <v>1</v>
      </c>
      <c r="G2" s="82" t="s">
        <v>8864</v>
      </c>
      <c r="H2" s="75">
        <v>1</v>
      </c>
      <c r="I2" s="82" t="s">
        <v>8846</v>
      </c>
      <c r="J2" s="75">
        <v>4</v>
      </c>
      <c r="K2" s="82" t="s">
        <v>8842</v>
      </c>
      <c r="L2" s="75">
        <v>8</v>
      </c>
      <c r="M2" s="82" t="s">
        <v>8876</v>
      </c>
      <c r="N2" s="75">
        <v>2</v>
      </c>
      <c r="O2" s="82" t="s">
        <v>8847</v>
      </c>
      <c r="P2" s="75">
        <v>4</v>
      </c>
      <c r="Q2" s="82" t="s">
        <v>8879</v>
      </c>
      <c r="R2" s="75">
        <v>1</v>
      </c>
    </row>
    <row r="3" spans="1:18" ht="15">
      <c r="A3" s="79" t="s">
        <v>8842</v>
      </c>
      <c r="B3" s="75">
        <v>8</v>
      </c>
      <c r="C3" s="82" t="s">
        <v>8843</v>
      </c>
      <c r="D3" s="75">
        <v>4</v>
      </c>
      <c r="E3" s="82" t="s">
        <v>8855</v>
      </c>
      <c r="F3" s="75">
        <v>1</v>
      </c>
      <c r="G3" s="75"/>
      <c r="H3" s="75"/>
      <c r="I3" s="82" t="s">
        <v>8865</v>
      </c>
      <c r="J3" s="75">
        <v>1</v>
      </c>
      <c r="K3" s="82" t="s">
        <v>8868</v>
      </c>
      <c r="L3" s="75">
        <v>1</v>
      </c>
      <c r="M3" s="82" t="s">
        <v>8877</v>
      </c>
      <c r="N3" s="75">
        <v>1</v>
      </c>
      <c r="O3" s="82" t="s">
        <v>8878</v>
      </c>
      <c r="P3" s="75">
        <v>1</v>
      </c>
      <c r="Q3" s="82" t="s">
        <v>8880</v>
      </c>
      <c r="R3" s="75">
        <v>1</v>
      </c>
    </row>
    <row r="4" spans="1:18" ht="15">
      <c r="A4" s="79" t="s">
        <v>8843</v>
      </c>
      <c r="B4" s="75">
        <v>4</v>
      </c>
      <c r="C4" s="82" t="s">
        <v>8844</v>
      </c>
      <c r="D4" s="75">
        <v>4</v>
      </c>
      <c r="E4" s="82" t="s">
        <v>8856</v>
      </c>
      <c r="F4" s="75">
        <v>1</v>
      </c>
      <c r="G4" s="75"/>
      <c r="H4" s="75"/>
      <c r="I4" s="82" t="s">
        <v>8866</v>
      </c>
      <c r="J4" s="75">
        <v>1</v>
      </c>
      <c r="K4" s="82" t="s">
        <v>8869</v>
      </c>
      <c r="L4" s="75">
        <v>1</v>
      </c>
      <c r="M4" s="75"/>
      <c r="N4" s="75"/>
      <c r="O4" s="75"/>
      <c r="P4" s="75"/>
      <c r="Q4" s="75"/>
      <c r="R4" s="75"/>
    </row>
    <row r="5" spans="1:18" ht="15">
      <c r="A5" s="79" t="s">
        <v>8844</v>
      </c>
      <c r="B5" s="75">
        <v>4</v>
      </c>
      <c r="C5" s="82" t="s">
        <v>8845</v>
      </c>
      <c r="D5" s="75">
        <v>4</v>
      </c>
      <c r="E5" s="82" t="s">
        <v>8857</v>
      </c>
      <c r="F5" s="75">
        <v>1</v>
      </c>
      <c r="G5" s="75"/>
      <c r="H5" s="75"/>
      <c r="I5" s="82" t="s">
        <v>8867</v>
      </c>
      <c r="J5" s="75">
        <v>1</v>
      </c>
      <c r="K5" s="82" t="s">
        <v>8870</v>
      </c>
      <c r="L5" s="75">
        <v>1</v>
      </c>
      <c r="M5" s="75"/>
      <c r="N5" s="75"/>
      <c r="O5" s="75"/>
      <c r="P5" s="75"/>
      <c r="Q5" s="75"/>
      <c r="R5" s="75"/>
    </row>
    <row r="6" spans="1:18" ht="15">
      <c r="A6" s="79" t="s">
        <v>8845</v>
      </c>
      <c r="B6" s="75">
        <v>4</v>
      </c>
      <c r="C6" s="82" t="s">
        <v>8848</v>
      </c>
      <c r="D6" s="75">
        <v>3</v>
      </c>
      <c r="E6" s="82" t="s">
        <v>8858</v>
      </c>
      <c r="F6" s="75">
        <v>1</v>
      </c>
      <c r="G6" s="75"/>
      <c r="H6" s="75"/>
      <c r="I6" s="75"/>
      <c r="J6" s="75"/>
      <c r="K6" s="82" t="s">
        <v>8871</v>
      </c>
      <c r="L6" s="75">
        <v>1</v>
      </c>
      <c r="M6" s="75"/>
      <c r="N6" s="75"/>
      <c r="O6" s="75"/>
      <c r="P6" s="75"/>
      <c r="Q6" s="75"/>
      <c r="R6" s="75"/>
    </row>
    <row r="7" spans="1:18" ht="15">
      <c r="A7" s="79" t="s">
        <v>8846</v>
      </c>
      <c r="B7" s="75">
        <v>4</v>
      </c>
      <c r="C7" s="82" t="s">
        <v>8849</v>
      </c>
      <c r="D7" s="75">
        <v>3</v>
      </c>
      <c r="E7" s="82" t="s">
        <v>8859</v>
      </c>
      <c r="F7" s="75">
        <v>1</v>
      </c>
      <c r="G7" s="75"/>
      <c r="H7" s="75"/>
      <c r="I7" s="75"/>
      <c r="J7" s="75"/>
      <c r="K7" s="82" t="s">
        <v>8872</v>
      </c>
      <c r="L7" s="75">
        <v>1</v>
      </c>
      <c r="M7" s="75"/>
      <c r="N7" s="75"/>
      <c r="O7" s="75"/>
      <c r="P7" s="75"/>
      <c r="Q7" s="75"/>
      <c r="R7" s="75"/>
    </row>
    <row r="8" spans="1:18" ht="15">
      <c r="A8" s="79" t="s">
        <v>8847</v>
      </c>
      <c r="B8" s="75">
        <v>4</v>
      </c>
      <c r="C8" s="82" t="s">
        <v>8851</v>
      </c>
      <c r="D8" s="75">
        <v>2</v>
      </c>
      <c r="E8" s="82" t="s">
        <v>8860</v>
      </c>
      <c r="F8" s="75">
        <v>1</v>
      </c>
      <c r="G8" s="75"/>
      <c r="H8" s="75"/>
      <c r="I8" s="75"/>
      <c r="J8" s="75"/>
      <c r="K8" s="82" t="s">
        <v>8873</v>
      </c>
      <c r="L8" s="75">
        <v>1</v>
      </c>
      <c r="M8" s="75"/>
      <c r="N8" s="75"/>
      <c r="O8" s="75"/>
      <c r="P8" s="75"/>
      <c r="Q8" s="75"/>
      <c r="R8" s="75"/>
    </row>
    <row r="9" spans="1:18" ht="15">
      <c r="A9" s="79" t="s">
        <v>8848</v>
      </c>
      <c r="B9" s="75">
        <v>3</v>
      </c>
      <c r="C9" s="82" t="s">
        <v>8850</v>
      </c>
      <c r="D9" s="75">
        <v>2</v>
      </c>
      <c r="E9" s="82" t="s">
        <v>8861</v>
      </c>
      <c r="F9" s="75">
        <v>1</v>
      </c>
      <c r="G9" s="75"/>
      <c r="H9" s="75"/>
      <c r="I9" s="75"/>
      <c r="J9" s="75"/>
      <c r="K9" s="82" t="s">
        <v>8874</v>
      </c>
      <c r="L9" s="75">
        <v>1</v>
      </c>
      <c r="M9" s="75"/>
      <c r="N9" s="75"/>
      <c r="O9" s="75"/>
      <c r="P9" s="75"/>
      <c r="Q9" s="75"/>
      <c r="R9" s="75"/>
    </row>
    <row r="10" spans="1:18" ht="15">
      <c r="A10" s="79" t="s">
        <v>8849</v>
      </c>
      <c r="B10" s="75">
        <v>3</v>
      </c>
      <c r="C10" s="82" t="s">
        <v>8852</v>
      </c>
      <c r="D10" s="75">
        <v>2</v>
      </c>
      <c r="E10" s="82" t="s">
        <v>8862</v>
      </c>
      <c r="F10" s="75">
        <v>1</v>
      </c>
      <c r="G10" s="75"/>
      <c r="H10" s="75"/>
      <c r="I10" s="75"/>
      <c r="J10" s="75"/>
      <c r="K10" s="82" t="s">
        <v>8875</v>
      </c>
      <c r="L10" s="75">
        <v>1</v>
      </c>
      <c r="M10" s="75"/>
      <c r="N10" s="75"/>
      <c r="O10" s="75"/>
      <c r="P10" s="75"/>
      <c r="Q10" s="75"/>
      <c r="R10" s="75"/>
    </row>
    <row r="11" spans="1:18" ht="15">
      <c r="A11" s="79" t="s">
        <v>8850</v>
      </c>
      <c r="B11" s="75">
        <v>2</v>
      </c>
      <c r="C11" s="82" t="s">
        <v>8853</v>
      </c>
      <c r="D11" s="75">
        <v>1</v>
      </c>
      <c r="E11" s="82" t="s">
        <v>8863</v>
      </c>
      <c r="F11" s="75">
        <v>1</v>
      </c>
      <c r="G11" s="75"/>
      <c r="H11" s="75"/>
      <c r="I11" s="75"/>
      <c r="J11" s="75"/>
      <c r="K11" s="75"/>
      <c r="L11" s="75"/>
      <c r="M11" s="75"/>
      <c r="N11" s="75"/>
      <c r="O11" s="75"/>
      <c r="P11" s="75"/>
      <c r="Q11" s="75"/>
      <c r="R11" s="75"/>
    </row>
    <row r="14" spans="1:18" ht="15" customHeight="1">
      <c r="A14" s="7" t="s">
        <v>7891</v>
      </c>
      <c r="B14" s="7" t="s">
        <v>7873</v>
      </c>
      <c r="C14" s="7" t="s">
        <v>7892</v>
      </c>
      <c r="D14" s="7" t="s">
        <v>7876</v>
      </c>
      <c r="E14" s="7" t="s">
        <v>7893</v>
      </c>
      <c r="F14" s="7" t="s">
        <v>7878</v>
      </c>
      <c r="G14" s="7" t="s">
        <v>7894</v>
      </c>
      <c r="H14" s="7" t="s">
        <v>7880</v>
      </c>
      <c r="I14" s="7" t="s">
        <v>7895</v>
      </c>
      <c r="J14" s="7" t="s">
        <v>7882</v>
      </c>
      <c r="K14" s="7" t="s">
        <v>7896</v>
      </c>
      <c r="L14" s="7" t="s">
        <v>7884</v>
      </c>
      <c r="M14" s="7" t="s">
        <v>7897</v>
      </c>
      <c r="N14" s="7" t="s">
        <v>7886</v>
      </c>
      <c r="O14" s="7" t="s">
        <v>7898</v>
      </c>
      <c r="P14" s="7" t="s">
        <v>7888</v>
      </c>
      <c r="Q14" s="7" t="s">
        <v>7899</v>
      </c>
      <c r="R14" s="7" t="s">
        <v>7889</v>
      </c>
    </row>
    <row r="15" spans="1:18" ht="15">
      <c r="A15" s="75" t="s">
        <v>279</v>
      </c>
      <c r="B15" s="75">
        <v>69</v>
      </c>
      <c r="C15" s="75" t="s">
        <v>279</v>
      </c>
      <c r="D15" s="75">
        <v>45</v>
      </c>
      <c r="E15" s="75" t="s">
        <v>8177</v>
      </c>
      <c r="F15" s="75">
        <v>5</v>
      </c>
      <c r="G15" s="75" t="s">
        <v>8174</v>
      </c>
      <c r="H15" s="75">
        <v>1</v>
      </c>
      <c r="I15" s="75" t="s">
        <v>279</v>
      </c>
      <c r="J15" s="75">
        <v>5</v>
      </c>
      <c r="K15" s="75" t="s">
        <v>8887</v>
      </c>
      <c r="L15" s="75">
        <v>8</v>
      </c>
      <c r="M15" s="75" t="s">
        <v>8177</v>
      </c>
      <c r="N15" s="75">
        <v>2</v>
      </c>
      <c r="O15" s="75" t="s">
        <v>279</v>
      </c>
      <c r="P15" s="75">
        <v>4</v>
      </c>
      <c r="Q15" s="75" t="s">
        <v>8177</v>
      </c>
      <c r="R15" s="75">
        <v>1</v>
      </c>
    </row>
    <row r="16" spans="1:18" ht="15">
      <c r="A16" s="76" t="s">
        <v>8177</v>
      </c>
      <c r="B16" s="75">
        <v>32</v>
      </c>
      <c r="C16" s="75" t="s">
        <v>8177</v>
      </c>
      <c r="D16" s="75">
        <v>21</v>
      </c>
      <c r="E16" s="75" t="s">
        <v>279</v>
      </c>
      <c r="F16" s="75">
        <v>5</v>
      </c>
      <c r="G16" s="75"/>
      <c r="H16" s="75"/>
      <c r="I16" s="75" t="s">
        <v>8177</v>
      </c>
      <c r="J16" s="75">
        <v>2</v>
      </c>
      <c r="K16" s="75" t="s">
        <v>279</v>
      </c>
      <c r="L16" s="75">
        <v>8</v>
      </c>
      <c r="M16" s="75" t="s">
        <v>279</v>
      </c>
      <c r="N16" s="75">
        <v>1</v>
      </c>
      <c r="O16" s="75" t="s">
        <v>8177</v>
      </c>
      <c r="P16" s="75">
        <v>1</v>
      </c>
      <c r="Q16" s="75" t="s">
        <v>279</v>
      </c>
      <c r="R16" s="75">
        <v>1</v>
      </c>
    </row>
    <row r="17" spans="1:18" ht="15">
      <c r="A17" s="76" t="s">
        <v>8887</v>
      </c>
      <c r="B17" s="75">
        <v>8</v>
      </c>
      <c r="C17" s="75" t="s">
        <v>8174</v>
      </c>
      <c r="D17" s="75">
        <v>1</v>
      </c>
      <c r="E17" s="75"/>
      <c r="F17" s="75"/>
      <c r="G17" s="75"/>
      <c r="H17" s="75"/>
      <c r="I17" s="75"/>
      <c r="J17" s="75"/>
      <c r="K17" s="75"/>
      <c r="L17" s="75"/>
      <c r="M17" s="75"/>
      <c r="N17" s="75"/>
      <c r="O17" s="75"/>
      <c r="P17" s="75"/>
      <c r="Q17" s="75"/>
      <c r="R17" s="75"/>
    </row>
    <row r="18" spans="1:18" ht="15">
      <c r="A18" s="76" t="s">
        <v>8174</v>
      </c>
      <c r="B18" s="75">
        <v>2</v>
      </c>
      <c r="C18" s="75" t="s">
        <v>8175</v>
      </c>
      <c r="D18" s="75">
        <v>1</v>
      </c>
      <c r="E18" s="75"/>
      <c r="F18" s="75"/>
      <c r="G18" s="75"/>
      <c r="H18" s="75"/>
      <c r="I18" s="75"/>
      <c r="J18" s="75"/>
      <c r="K18" s="75"/>
      <c r="L18" s="75"/>
      <c r="M18" s="75"/>
      <c r="N18" s="75"/>
      <c r="O18" s="75"/>
      <c r="P18" s="75"/>
      <c r="Q18" s="75"/>
      <c r="R18" s="75"/>
    </row>
    <row r="19" spans="1:18" ht="15">
      <c r="A19" s="76" t="s">
        <v>8175</v>
      </c>
      <c r="B19" s="75">
        <v>1</v>
      </c>
      <c r="C19" s="75"/>
      <c r="D19" s="75"/>
      <c r="E19" s="75"/>
      <c r="F19" s="75"/>
      <c r="G19" s="75"/>
      <c r="H19" s="75"/>
      <c r="I19" s="75"/>
      <c r="J19" s="75"/>
      <c r="K19" s="75"/>
      <c r="L19" s="75"/>
      <c r="M19" s="75"/>
      <c r="N19" s="75"/>
      <c r="O19" s="75"/>
      <c r="P19" s="75"/>
      <c r="Q19" s="75"/>
      <c r="R19" s="75"/>
    </row>
    <row r="22" spans="1:18" ht="15" customHeight="1">
      <c r="A22" s="7" t="s">
        <v>7901</v>
      </c>
      <c r="B22" s="7" t="s">
        <v>7873</v>
      </c>
      <c r="C22" s="7" t="s">
        <v>7902</v>
      </c>
      <c r="D22" s="7" t="s">
        <v>7876</v>
      </c>
      <c r="E22" s="75" t="s">
        <v>7903</v>
      </c>
      <c r="F22" s="75" t="s">
        <v>7878</v>
      </c>
      <c r="G22" s="75" t="s">
        <v>7904</v>
      </c>
      <c r="H22" s="75" t="s">
        <v>7880</v>
      </c>
      <c r="I22" s="75" t="s">
        <v>7905</v>
      </c>
      <c r="J22" s="75" t="s">
        <v>7882</v>
      </c>
      <c r="K22" s="7" t="s">
        <v>7906</v>
      </c>
      <c r="L22" s="7" t="s">
        <v>7884</v>
      </c>
      <c r="M22" s="7" t="s">
        <v>7907</v>
      </c>
      <c r="N22" s="7" t="s">
        <v>7886</v>
      </c>
      <c r="O22" s="75" t="s">
        <v>7908</v>
      </c>
      <c r="P22" s="75" t="s">
        <v>7888</v>
      </c>
      <c r="Q22" s="7" t="s">
        <v>7909</v>
      </c>
      <c r="R22" s="7" t="s">
        <v>7889</v>
      </c>
    </row>
    <row r="23" spans="1:18" ht="15">
      <c r="A23" s="75" t="s">
        <v>8123</v>
      </c>
      <c r="B23" s="75">
        <v>21</v>
      </c>
      <c r="C23" s="75" t="s">
        <v>8123</v>
      </c>
      <c r="D23" s="75">
        <v>8</v>
      </c>
      <c r="E23" s="75"/>
      <c r="F23" s="75"/>
      <c r="G23" s="75"/>
      <c r="H23" s="75"/>
      <c r="I23" s="75"/>
      <c r="J23" s="75"/>
      <c r="K23" s="75" t="s">
        <v>8123</v>
      </c>
      <c r="L23" s="75">
        <v>13</v>
      </c>
      <c r="M23" s="75" t="s">
        <v>8124</v>
      </c>
      <c r="N23" s="75">
        <v>1</v>
      </c>
      <c r="O23" s="75"/>
      <c r="P23" s="75"/>
      <c r="Q23" s="75" t="s">
        <v>8124</v>
      </c>
      <c r="R23" s="75">
        <v>2</v>
      </c>
    </row>
    <row r="24" spans="1:18" ht="15">
      <c r="A24" s="76" t="s">
        <v>8776</v>
      </c>
      <c r="B24" s="75">
        <v>12</v>
      </c>
      <c r="C24" s="75" t="s">
        <v>8124</v>
      </c>
      <c r="D24" s="75">
        <v>6</v>
      </c>
      <c r="E24" s="75"/>
      <c r="F24" s="75"/>
      <c r="G24" s="75"/>
      <c r="H24" s="75"/>
      <c r="I24" s="75"/>
      <c r="J24" s="75"/>
      <c r="K24" s="75" t="s">
        <v>8776</v>
      </c>
      <c r="L24" s="75">
        <v>12</v>
      </c>
      <c r="M24" s="75" t="s">
        <v>8793</v>
      </c>
      <c r="N24" s="75">
        <v>1</v>
      </c>
      <c r="O24" s="75"/>
      <c r="P24" s="75"/>
      <c r="Q24" s="75" t="s">
        <v>8781</v>
      </c>
      <c r="R24" s="75">
        <v>1</v>
      </c>
    </row>
    <row r="25" spans="1:18" ht="15">
      <c r="A25" s="76" t="s">
        <v>8124</v>
      </c>
      <c r="B25" s="75">
        <v>9</v>
      </c>
      <c r="C25" s="75" t="s">
        <v>8800</v>
      </c>
      <c r="D25" s="75">
        <v>2</v>
      </c>
      <c r="E25" s="75"/>
      <c r="F25" s="75"/>
      <c r="G25" s="75"/>
      <c r="H25" s="75"/>
      <c r="I25" s="75"/>
      <c r="J25" s="75"/>
      <c r="K25" s="75" t="s">
        <v>8777</v>
      </c>
      <c r="L25" s="75">
        <v>6</v>
      </c>
      <c r="M25" s="75" t="s">
        <v>8792</v>
      </c>
      <c r="N25" s="75">
        <v>1</v>
      </c>
      <c r="O25" s="75"/>
      <c r="P25" s="75"/>
      <c r="Q25" s="75" t="s">
        <v>8780</v>
      </c>
      <c r="R25" s="75">
        <v>1</v>
      </c>
    </row>
    <row r="26" spans="1:18" ht="15">
      <c r="A26" s="76" t="s">
        <v>8777</v>
      </c>
      <c r="B26" s="75">
        <v>6</v>
      </c>
      <c r="C26" s="75" t="s">
        <v>8791</v>
      </c>
      <c r="D26" s="75">
        <v>2</v>
      </c>
      <c r="E26" s="75"/>
      <c r="F26" s="75"/>
      <c r="G26" s="75"/>
      <c r="H26" s="75"/>
      <c r="I26" s="75"/>
      <c r="J26" s="75"/>
      <c r="K26" s="75" t="s">
        <v>8791</v>
      </c>
      <c r="L26" s="75">
        <v>2</v>
      </c>
      <c r="M26" s="75"/>
      <c r="N26" s="75"/>
      <c r="O26" s="75"/>
      <c r="P26" s="75"/>
      <c r="Q26" s="75" t="s">
        <v>8779</v>
      </c>
      <c r="R26" s="75">
        <v>1</v>
      </c>
    </row>
    <row r="27" spans="1:18" ht="15" customHeight="1">
      <c r="A27" s="76" t="s">
        <v>8791</v>
      </c>
      <c r="B27" s="75">
        <v>4</v>
      </c>
      <c r="C27" s="75" t="s">
        <v>1084</v>
      </c>
      <c r="D27" s="75">
        <v>1</v>
      </c>
      <c r="E27" s="75"/>
      <c r="F27" s="75"/>
      <c r="G27" s="75"/>
      <c r="H27" s="75"/>
      <c r="I27" s="75"/>
      <c r="J27" s="75"/>
      <c r="K27" s="75"/>
      <c r="L27" s="75"/>
      <c r="M27" s="75"/>
      <c r="N27" s="75"/>
      <c r="O27" s="75"/>
      <c r="P27" s="75"/>
      <c r="Q27" s="75" t="s">
        <v>8778</v>
      </c>
      <c r="R27" s="75">
        <v>1</v>
      </c>
    </row>
    <row r="28" spans="1:18" ht="15">
      <c r="A28" s="76" t="s">
        <v>8800</v>
      </c>
      <c r="B28" s="75">
        <v>2</v>
      </c>
      <c r="C28" s="75" t="s">
        <v>8772</v>
      </c>
      <c r="D28" s="75">
        <v>1</v>
      </c>
      <c r="E28" s="75"/>
      <c r="F28" s="75"/>
      <c r="G28" s="75"/>
      <c r="H28" s="75"/>
      <c r="I28" s="75"/>
      <c r="J28" s="75"/>
      <c r="K28" s="75"/>
      <c r="L28" s="75"/>
      <c r="M28" s="75"/>
      <c r="N28" s="75"/>
      <c r="O28" s="75"/>
      <c r="P28" s="75"/>
      <c r="Q28" s="75" t="s">
        <v>8783</v>
      </c>
      <c r="R28" s="75">
        <v>1</v>
      </c>
    </row>
    <row r="29" spans="1:18" ht="15">
      <c r="A29" s="76" t="s">
        <v>1084</v>
      </c>
      <c r="B29" s="75">
        <v>1</v>
      </c>
      <c r="C29" s="75" t="s">
        <v>8770</v>
      </c>
      <c r="D29" s="75">
        <v>1</v>
      </c>
      <c r="E29" s="75"/>
      <c r="F29" s="75"/>
      <c r="G29" s="75"/>
      <c r="H29" s="75"/>
      <c r="I29" s="75"/>
      <c r="J29" s="75"/>
      <c r="K29" s="75"/>
      <c r="L29" s="75"/>
      <c r="M29" s="75"/>
      <c r="N29" s="75"/>
      <c r="O29" s="75"/>
      <c r="P29" s="75"/>
      <c r="Q29" s="75" t="s">
        <v>8782</v>
      </c>
      <c r="R29" s="75">
        <v>1</v>
      </c>
    </row>
    <row r="30" spans="1:18" ht="15">
      <c r="A30" s="76" t="s">
        <v>8772</v>
      </c>
      <c r="B30" s="75">
        <v>1</v>
      </c>
      <c r="C30" s="75" t="s">
        <v>8801</v>
      </c>
      <c r="D30" s="75">
        <v>1</v>
      </c>
      <c r="E30" s="75"/>
      <c r="F30" s="75"/>
      <c r="G30" s="75"/>
      <c r="H30" s="75"/>
      <c r="I30" s="75"/>
      <c r="J30" s="75"/>
      <c r="K30" s="75"/>
      <c r="L30" s="75"/>
      <c r="M30" s="75"/>
      <c r="N30" s="75"/>
      <c r="O30" s="75"/>
      <c r="P30" s="75"/>
      <c r="Q30" s="75" t="s">
        <v>8785</v>
      </c>
      <c r="R30" s="75">
        <v>1</v>
      </c>
    </row>
    <row r="31" spans="1:18" ht="15">
      <c r="A31" s="76" t="s">
        <v>8770</v>
      </c>
      <c r="B31" s="75">
        <v>1</v>
      </c>
      <c r="C31" s="75" t="s">
        <v>1345</v>
      </c>
      <c r="D31" s="75">
        <v>1</v>
      </c>
      <c r="E31" s="75"/>
      <c r="F31" s="75"/>
      <c r="G31" s="75"/>
      <c r="H31" s="75"/>
      <c r="I31" s="75"/>
      <c r="J31" s="75"/>
      <c r="K31" s="75"/>
      <c r="L31" s="75"/>
      <c r="M31" s="75"/>
      <c r="N31" s="75"/>
      <c r="O31" s="75"/>
      <c r="P31" s="75"/>
      <c r="Q31" s="75"/>
      <c r="R31" s="75"/>
    </row>
    <row r="32" spans="1:18" ht="15">
      <c r="A32" s="76" t="s">
        <v>8783</v>
      </c>
      <c r="B32" s="75">
        <v>1</v>
      </c>
      <c r="C32" s="75" t="s">
        <v>8755</v>
      </c>
      <c r="D32" s="75">
        <v>1</v>
      </c>
      <c r="E32" s="75"/>
      <c r="F32" s="75"/>
      <c r="G32" s="75"/>
      <c r="H32" s="75"/>
      <c r="I32" s="75"/>
      <c r="J32" s="75"/>
      <c r="K32" s="75"/>
      <c r="L32" s="75"/>
      <c r="M32" s="75"/>
      <c r="N32" s="75"/>
      <c r="O32" s="75"/>
      <c r="P32" s="75"/>
      <c r="Q32" s="75"/>
      <c r="R32" s="75"/>
    </row>
    <row r="35" spans="1:18" ht="15" customHeight="1">
      <c r="A35" s="7" t="s">
        <v>7911</v>
      </c>
      <c r="B35" s="7" t="s">
        <v>7873</v>
      </c>
      <c r="C35" s="7" t="s">
        <v>7912</v>
      </c>
      <c r="D35" s="7" t="s">
        <v>7876</v>
      </c>
      <c r="E35" s="7" t="s">
        <v>7913</v>
      </c>
      <c r="F35" s="7" t="s">
        <v>7878</v>
      </c>
      <c r="G35" s="7" t="s">
        <v>7914</v>
      </c>
      <c r="H35" s="7" t="s">
        <v>7880</v>
      </c>
      <c r="I35" s="7" t="s">
        <v>7915</v>
      </c>
      <c r="J35" s="7" t="s">
        <v>7882</v>
      </c>
      <c r="K35" s="7" t="s">
        <v>7916</v>
      </c>
      <c r="L35" s="7" t="s">
        <v>7884</v>
      </c>
      <c r="M35" s="7" t="s">
        <v>7917</v>
      </c>
      <c r="N35" s="7" t="s">
        <v>7886</v>
      </c>
      <c r="O35" s="7" t="s">
        <v>7918</v>
      </c>
      <c r="P35" s="7" t="s">
        <v>7888</v>
      </c>
      <c r="Q35" s="7" t="s">
        <v>7919</v>
      </c>
      <c r="R35" s="7" t="s">
        <v>7889</v>
      </c>
    </row>
    <row r="36" spans="1:18" ht="15">
      <c r="A36" s="81" t="s">
        <v>8049</v>
      </c>
      <c r="B36" s="81">
        <v>47</v>
      </c>
      <c r="C36" s="81" t="s">
        <v>8049</v>
      </c>
      <c r="D36" s="81">
        <v>29</v>
      </c>
      <c r="E36" s="81" t="s">
        <v>8696</v>
      </c>
      <c r="F36" s="81">
        <v>14</v>
      </c>
      <c r="G36" s="81" t="s">
        <v>393</v>
      </c>
      <c r="H36" s="81">
        <v>2</v>
      </c>
      <c r="I36" s="81" t="s">
        <v>8049</v>
      </c>
      <c r="J36" s="81">
        <v>5</v>
      </c>
      <c r="K36" s="81" t="s">
        <v>1500</v>
      </c>
      <c r="L36" s="81">
        <v>18</v>
      </c>
      <c r="M36" s="81" t="s">
        <v>575</v>
      </c>
      <c r="N36" s="81">
        <v>2</v>
      </c>
      <c r="O36" s="81" t="s">
        <v>1024</v>
      </c>
      <c r="P36" s="81">
        <v>3</v>
      </c>
      <c r="Q36" s="81" t="s">
        <v>775</v>
      </c>
      <c r="R36" s="81">
        <v>2</v>
      </c>
    </row>
    <row r="37" spans="1:18" ht="15">
      <c r="A37" s="80" t="s">
        <v>458</v>
      </c>
      <c r="B37" s="81">
        <v>46</v>
      </c>
      <c r="C37" s="81" t="s">
        <v>458</v>
      </c>
      <c r="D37" s="81">
        <v>22</v>
      </c>
      <c r="E37" s="81" t="s">
        <v>8698</v>
      </c>
      <c r="F37" s="81">
        <v>14</v>
      </c>
      <c r="G37" s="81" t="s">
        <v>8711</v>
      </c>
      <c r="H37" s="81">
        <v>2</v>
      </c>
      <c r="I37" s="81" t="s">
        <v>1051</v>
      </c>
      <c r="J37" s="81">
        <v>4</v>
      </c>
      <c r="K37" s="81" t="s">
        <v>433</v>
      </c>
      <c r="L37" s="81">
        <v>16</v>
      </c>
      <c r="M37" s="81" t="s">
        <v>393</v>
      </c>
      <c r="N37" s="81">
        <v>2</v>
      </c>
      <c r="O37" s="81" t="s">
        <v>458</v>
      </c>
      <c r="P37" s="81">
        <v>3</v>
      </c>
      <c r="Q37" s="81" t="s">
        <v>651</v>
      </c>
      <c r="R37" s="81">
        <v>2</v>
      </c>
    </row>
    <row r="38" spans="1:18" ht="15">
      <c r="A38" s="80" t="s">
        <v>1051</v>
      </c>
      <c r="B38" s="81">
        <v>40</v>
      </c>
      <c r="C38" s="81" t="s">
        <v>8694</v>
      </c>
      <c r="D38" s="81">
        <v>16</v>
      </c>
      <c r="E38" s="81" t="s">
        <v>8697</v>
      </c>
      <c r="F38" s="81">
        <v>14</v>
      </c>
      <c r="G38" s="81" t="s">
        <v>538</v>
      </c>
      <c r="H38" s="81">
        <v>2</v>
      </c>
      <c r="I38" s="81" t="s">
        <v>8703</v>
      </c>
      <c r="J38" s="81">
        <v>4</v>
      </c>
      <c r="K38" s="81" t="s">
        <v>8700</v>
      </c>
      <c r="L38" s="81">
        <v>13</v>
      </c>
      <c r="M38" s="81" t="s">
        <v>8749</v>
      </c>
      <c r="N38" s="81">
        <v>2</v>
      </c>
      <c r="O38" s="81" t="s">
        <v>1051</v>
      </c>
      <c r="P38" s="81">
        <v>2</v>
      </c>
      <c r="Q38" s="81" t="s">
        <v>8701</v>
      </c>
      <c r="R38" s="81">
        <v>2</v>
      </c>
    </row>
    <row r="39" spans="1:18" ht="15">
      <c r="A39" s="80" t="s">
        <v>1024</v>
      </c>
      <c r="B39" s="81">
        <v>25</v>
      </c>
      <c r="C39" s="81" t="s">
        <v>1051</v>
      </c>
      <c r="D39" s="81">
        <v>16</v>
      </c>
      <c r="E39" s="81" t="s">
        <v>1051</v>
      </c>
      <c r="F39" s="81">
        <v>12</v>
      </c>
      <c r="G39" s="81" t="s">
        <v>419</v>
      </c>
      <c r="H39" s="81">
        <v>2</v>
      </c>
      <c r="I39" s="81" t="s">
        <v>1024</v>
      </c>
      <c r="J39" s="81">
        <v>4</v>
      </c>
      <c r="K39" s="81" t="s">
        <v>458</v>
      </c>
      <c r="L39" s="81">
        <v>13</v>
      </c>
      <c r="M39" s="81" t="s">
        <v>8699</v>
      </c>
      <c r="N39" s="81">
        <v>2</v>
      </c>
      <c r="O39" s="81" t="s">
        <v>8049</v>
      </c>
      <c r="P39" s="81">
        <v>2</v>
      </c>
      <c r="Q39" s="81" t="s">
        <v>8710</v>
      </c>
      <c r="R39" s="81">
        <v>2</v>
      </c>
    </row>
    <row r="40" spans="1:18" ht="15" customHeight="1">
      <c r="A40" s="80" t="s">
        <v>8694</v>
      </c>
      <c r="B40" s="81">
        <v>24</v>
      </c>
      <c r="C40" s="81" t="s">
        <v>1024</v>
      </c>
      <c r="D40" s="81">
        <v>14</v>
      </c>
      <c r="E40" s="81" t="s">
        <v>887</v>
      </c>
      <c r="F40" s="81">
        <v>9</v>
      </c>
      <c r="G40" s="81" t="s">
        <v>1280</v>
      </c>
      <c r="H40" s="81">
        <v>2</v>
      </c>
      <c r="I40" s="81" t="s">
        <v>458</v>
      </c>
      <c r="J40" s="81">
        <v>4</v>
      </c>
      <c r="K40" s="81" t="s">
        <v>8707</v>
      </c>
      <c r="L40" s="81">
        <v>12</v>
      </c>
      <c r="M40" s="81" t="s">
        <v>419</v>
      </c>
      <c r="N40" s="81">
        <v>2</v>
      </c>
      <c r="O40" s="81" t="s">
        <v>1177</v>
      </c>
      <c r="P40" s="81">
        <v>2</v>
      </c>
      <c r="Q40" s="81" t="s">
        <v>8699</v>
      </c>
      <c r="R40" s="81">
        <v>2</v>
      </c>
    </row>
    <row r="41" spans="1:18" ht="15">
      <c r="A41" s="80" t="s">
        <v>8695</v>
      </c>
      <c r="B41" s="81">
        <v>24</v>
      </c>
      <c r="C41" s="81" t="s">
        <v>8695</v>
      </c>
      <c r="D41" s="81">
        <v>14</v>
      </c>
      <c r="E41" s="81" t="s">
        <v>8028</v>
      </c>
      <c r="F41" s="81">
        <v>9</v>
      </c>
      <c r="G41" s="81" t="s">
        <v>1097</v>
      </c>
      <c r="H41" s="81">
        <v>2</v>
      </c>
      <c r="I41" s="81" t="s">
        <v>8019</v>
      </c>
      <c r="J41" s="81">
        <v>3</v>
      </c>
      <c r="K41" s="81" t="s">
        <v>717</v>
      </c>
      <c r="L41" s="81">
        <v>10</v>
      </c>
      <c r="M41" s="81" t="s">
        <v>887</v>
      </c>
      <c r="N41" s="81">
        <v>2</v>
      </c>
      <c r="O41" s="81" t="s">
        <v>649</v>
      </c>
      <c r="P41" s="81">
        <v>2</v>
      </c>
      <c r="Q41" s="81" t="s">
        <v>419</v>
      </c>
      <c r="R41" s="81">
        <v>2</v>
      </c>
    </row>
    <row r="42" spans="1:18" ht="15">
      <c r="A42" s="80" t="s">
        <v>8696</v>
      </c>
      <c r="B42" s="81">
        <v>24</v>
      </c>
      <c r="C42" s="81" t="s">
        <v>651</v>
      </c>
      <c r="D42" s="81">
        <v>11</v>
      </c>
      <c r="E42" s="81" t="s">
        <v>8699</v>
      </c>
      <c r="F42" s="81">
        <v>9</v>
      </c>
      <c r="G42" s="81" t="s">
        <v>799</v>
      </c>
      <c r="H42" s="81">
        <v>2</v>
      </c>
      <c r="I42" s="81" t="s">
        <v>1177</v>
      </c>
      <c r="J42" s="81">
        <v>3</v>
      </c>
      <c r="K42" s="81" t="s">
        <v>1461</v>
      </c>
      <c r="L42" s="81">
        <v>10</v>
      </c>
      <c r="M42" s="81" t="s">
        <v>509</v>
      </c>
      <c r="N42" s="81">
        <v>2</v>
      </c>
      <c r="O42" s="81" t="s">
        <v>8704</v>
      </c>
      <c r="P42" s="81">
        <v>2</v>
      </c>
      <c r="Q42" s="81" t="s">
        <v>585</v>
      </c>
      <c r="R42" s="81">
        <v>2</v>
      </c>
    </row>
    <row r="43" spans="1:18" ht="15">
      <c r="A43" s="80" t="s">
        <v>8697</v>
      </c>
      <c r="B43" s="81">
        <v>24</v>
      </c>
      <c r="C43" s="81" t="s">
        <v>775</v>
      </c>
      <c r="D43" s="81">
        <v>11</v>
      </c>
      <c r="E43" s="81" t="s">
        <v>698</v>
      </c>
      <c r="F43" s="81">
        <v>9</v>
      </c>
      <c r="G43" s="81" t="s">
        <v>8743</v>
      </c>
      <c r="H43" s="81">
        <v>2</v>
      </c>
      <c r="I43" s="81" t="s">
        <v>649</v>
      </c>
      <c r="J43" s="81">
        <v>3</v>
      </c>
      <c r="K43" s="81" t="s">
        <v>8708</v>
      </c>
      <c r="L43" s="81">
        <v>10</v>
      </c>
      <c r="M43" s="81" t="s">
        <v>491</v>
      </c>
      <c r="N43" s="81">
        <v>2</v>
      </c>
      <c r="O43" s="81" t="s">
        <v>8703</v>
      </c>
      <c r="P43" s="81">
        <v>2</v>
      </c>
      <c r="Q43" s="81" t="s">
        <v>698</v>
      </c>
      <c r="R43" s="81">
        <v>2</v>
      </c>
    </row>
    <row r="44" spans="1:18" ht="15">
      <c r="A44" s="80" t="s">
        <v>8698</v>
      </c>
      <c r="B44" s="81">
        <v>24</v>
      </c>
      <c r="C44" s="81" t="s">
        <v>585</v>
      </c>
      <c r="D44" s="81">
        <v>10</v>
      </c>
      <c r="E44" s="81" t="s">
        <v>8706</v>
      </c>
      <c r="F44" s="81">
        <v>9</v>
      </c>
      <c r="G44" s="81" t="s">
        <v>8705</v>
      </c>
      <c r="H44" s="81">
        <v>2</v>
      </c>
      <c r="I44" s="81" t="s">
        <v>8704</v>
      </c>
      <c r="J44" s="81">
        <v>3</v>
      </c>
      <c r="K44" s="81" t="s">
        <v>480</v>
      </c>
      <c r="L44" s="81">
        <v>10</v>
      </c>
      <c r="M44" s="81" t="s">
        <v>698</v>
      </c>
      <c r="N44" s="81">
        <v>2</v>
      </c>
      <c r="O44" s="81" t="s">
        <v>799</v>
      </c>
      <c r="P44" s="81">
        <v>2</v>
      </c>
      <c r="Q44" s="81" t="s">
        <v>1051</v>
      </c>
      <c r="R44" s="81">
        <v>2</v>
      </c>
    </row>
    <row r="45" spans="1:18" ht="15">
      <c r="A45" s="80" t="s">
        <v>698</v>
      </c>
      <c r="B45" s="81">
        <v>24</v>
      </c>
      <c r="C45" s="81" t="s">
        <v>698</v>
      </c>
      <c r="D45" s="81">
        <v>10</v>
      </c>
      <c r="E45" s="81" t="s">
        <v>419</v>
      </c>
      <c r="F45" s="81">
        <v>9</v>
      </c>
      <c r="G45" s="81" t="s">
        <v>555</v>
      </c>
      <c r="H45" s="81">
        <v>2</v>
      </c>
      <c r="I45" s="81" t="s">
        <v>799</v>
      </c>
      <c r="J45" s="81">
        <v>3</v>
      </c>
      <c r="K45" s="81" t="s">
        <v>976</v>
      </c>
      <c r="L45" s="81">
        <v>9</v>
      </c>
      <c r="M45" s="81" t="s">
        <v>1051</v>
      </c>
      <c r="N45" s="81">
        <v>2</v>
      </c>
      <c r="O45" s="81"/>
      <c r="P45" s="81"/>
      <c r="Q45" s="81" t="s">
        <v>8702</v>
      </c>
      <c r="R45" s="81">
        <v>2</v>
      </c>
    </row>
    <row r="48" spans="1:18" ht="15" customHeight="1">
      <c r="A48" s="7" t="s">
        <v>7921</v>
      </c>
      <c r="B48" s="7" t="s">
        <v>7873</v>
      </c>
      <c r="C48" s="7" t="s">
        <v>7922</v>
      </c>
      <c r="D48" s="7" t="s">
        <v>7876</v>
      </c>
      <c r="E48" s="7" t="s">
        <v>7923</v>
      </c>
      <c r="F48" s="7" t="s">
        <v>7878</v>
      </c>
      <c r="G48" s="7" t="s">
        <v>7924</v>
      </c>
      <c r="H48" s="7" t="s">
        <v>7880</v>
      </c>
      <c r="I48" s="7" t="s">
        <v>7925</v>
      </c>
      <c r="J48" s="7" t="s">
        <v>7882</v>
      </c>
      <c r="K48" s="7" t="s">
        <v>7926</v>
      </c>
      <c r="L48" s="7" t="s">
        <v>7884</v>
      </c>
      <c r="M48" s="7" t="s">
        <v>7927</v>
      </c>
      <c r="N48" s="7" t="s">
        <v>7886</v>
      </c>
      <c r="O48" s="7" t="s">
        <v>7928</v>
      </c>
      <c r="P48" s="7" t="s">
        <v>7888</v>
      </c>
      <c r="Q48" s="7" t="s">
        <v>7929</v>
      </c>
      <c r="R48" s="7" t="s">
        <v>7889</v>
      </c>
    </row>
    <row r="49" spans="1:18" ht="15">
      <c r="A49" s="81" t="s">
        <v>8901</v>
      </c>
      <c r="B49" s="81">
        <v>25</v>
      </c>
      <c r="C49" s="81" t="s">
        <v>8901</v>
      </c>
      <c r="D49" s="81">
        <v>14</v>
      </c>
      <c r="E49" s="81" t="s">
        <v>8904</v>
      </c>
      <c r="F49" s="81">
        <v>14</v>
      </c>
      <c r="G49" s="81" t="s">
        <v>8920</v>
      </c>
      <c r="H49" s="81">
        <v>2</v>
      </c>
      <c r="I49" s="81" t="s">
        <v>8901</v>
      </c>
      <c r="J49" s="81">
        <v>4</v>
      </c>
      <c r="K49" s="81" t="s">
        <v>8932</v>
      </c>
      <c r="L49" s="81">
        <v>10</v>
      </c>
      <c r="M49" s="81" t="s">
        <v>8941</v>
      </c>
      <c r="N49" s="81">
        <v>2</v>
      </c>
      <c r="O49" s="81" t="s">
        <v>8901</v>
      </c>
      <c r="P49" s="81">
        <v>3</v>
      </c>
      <c r="Q49" s="81" t="s">
        <v>8948</v>
      </c>
      <c r="R49" s="81">
        <v>2</v>
      </c>
    </row>
    <row r="50" spans="1:18" ht="15">
      <c r="A50" s="80" t="s">
        <v>8902</v>
      </c>
      <c r="B50" s="81">
        <v>24</v>
      </c>
      <c r="C50" s="81" t="s">
        <v>8905</v>
      </c>
      <c r="D50" s="81">
        <v>14</v>
      </c>
      <c r="E50" s="81" t="s">
        <v>8902</v>
      </c>
      <c r="F50" s="81">
        <v>14</v>
      </c>
      <c r="G50" s="81" t="s">
        <v>8921</v>
      </c>
      <c r="H50" s="81">
        <v>2</v>
      </c>
      <c r="I50" s="81" t="s">
        <v>8912</v>
      </c>
      <c r="J50" s="81">
        <v>3</v>
      </c>
      <c r="K50" s="81" t="s">
        <v>8933</v>
      </c>
      <c r="L50" s="81">
        <v>10</v>
      </c>
      <c r="M50" s="81" t="s">
        <v>8942</v>
      </c>
      <c r="N50" s="81">
        <v>2</v>
      </c>
      <c r="O50" s="81" t="s">
        <v>8912</v>
      </c>
      <c r="P50" s="81">
        <v>2</v>
      </c>
      <c r="Q50" s="81" t="s">
        <v>8908</v>
      </c>
      <c r="R50" s="81">
        <v>2</v>
      </c>
    </row>
    <row r="51" spans="1:18" ht="15">
      <c r="A51" s="80" t="s">
        <v>8903</v>
      </c>
      <c r="B51" s="81">
        <v>23</v>
      </c>
      <c r="C51" s="81" t="s">
        <v>8907</v>
      </c>
      <c r="D51" s="81">
        <v>10</v>
      </c>
      <c r="E51" s="81" t="s">
        <v>8909</v>
      </c>
      <c r="F51" s="81">
        <v>9</v>
      </c>
      <c r="G51" s="81" t="s">
        <v>8922</v>
      </c>
      <c r="H51" s="81">
        <v>2</v>
      </c>
      <c r="I51" s="81" t="s">
        <v>8929</v>
      </c>
      <c r="J51" s="81">
        <v>3</v>
      </c>
      <c r="K51" s="81" t="s">
        <v>8934</v>
      </c>
      <c r="L51" s="81">
        <v>10</v>
      </c>
      <c r="M51" s="81" t="s">
        <v>8909</v>
      </c>
      <c r="N51" s="81">
        <v>2</v>
      </c>
      <c r="O51" s="81" t="s">
        <v>8910</v>
      </c>
      <c r="P51" s="81">
        <v>2</v>
      </c>
      <c r="Q51" s="81" t="s">
        <v>8903</v>
      </c>
      <c r="R51" s="81">
        <v>2</v>
      </c>
    </row>
    <row r="52" spans="1:18" ht="15">
      <c r="A52" s="80" t="s">
        <v>8904</v>
      </c>
      <c r="B52" s="81">
        <v>22</v>
      </c>
      <c r="C52" s="81" t="s">
        <v>8911</v>
      </c>
      <c r="D52" s="81">
        <v>9</v>
      </c>
      <c r="E52" s="81" t="s">
        <v>8915</v>
      </c>
      <c r="F52" s="81">
        <v>9</v>
      </c>
      <c r="G52" s="81" t="s">
        <v>8923</v>
      </c>
      <c r="H52" s="81">
        <v>2</v>
      </c>
      <c r="I52" s="81" t="s">
        <v>8930</v>
      </c>
      <c r="J52" s="81">
        <v>3</v>
      </c>
      <c r="K52" s="81" t="s">
        <v>8935</v>
      </c>
      <c r="L52" s="81">
        <v>10</v>
      </c>
      <c r="M52" s="81" t="s">
        <v>8903</v>
      </c>
      <c r="N52" s="81">
        <v>2</v>
      </c>
      <c r="O52" s="81" t="s">
        <v>8911</v>
      </c>
      <c r="P52" s="81">
        <v>2</v>
      </c>
      <c r="Q52" s="81" t="s">
        <v>8907</v>
      </c>
      <c r="R52" s="81">
        <v>2</v>
      </c>
    </row>
    <row r="53" spans="1:18" ht="15" customHeight="1">
      <c r="A53" s="80" t="s">
        <v>8905</v>
      </c>
      <c r="B53" s="81">
        <v>21</v>
      </c>
      <c r="C53" s="81" t="s">
        <v>8908</v>
      </c>
      <c r="D53" s="81">
        <v>9</v>
      </c>
      <c r="E53" s="81" t="s">
        <v>8916</v>
      </c>
      <c r="F53" s="81">
        <v>9</v>
      </c>
      <c r="G53" s="81" t="s">
        <v>8924</v>
      </c>
      <c r="H53" s="81">
        <v>2</v>
      </c>
      <c r="I53" s="81" t="s">
        <v>8910</v>
      </c>
      <c r="J53" s="81">
        <v>3</v>
      </c>
      <c r="K53" s="81" t="s">
        <v>8936</v>
      </c>
      <c r="L53" s="81">
        <v>10</v>
      </c>
      <c r="M53" s="81" t="s">
        <v>8943</v>
      </c>
      <c r="N53" s="81">
        <v>2</v>
      </c>
      <c r="O53" s="81" t="s">
        <v>8930</v>
      </c>
      <c r="P53" s="81">
        <v>2</v>
      </c>
      <c r="Q53" s="81" t="s">
        <v>8949</v>
      </c>
      <c r="R53" s="81">
        <v>2</v>
      </c>
    </row>
    <row r="54" spans="1:18" ht="15">
      <c r="A54" s="80" t="s">
        <v>8906</v>
      </c>
      <c r="B54" s="81">
        <v>20</v>
      </c>
      <c r="C54" s="81" t="s">
        <v>8903</v>
      </c>
      <c r="D54" s="81">
        <v>9</v>
      </c>
      <c r="E54" s="81" t="s">
        <v>8906</v>
      </c>
      <c r="F54" s="81">
        <v>9</v>
      </c>
      <c r="G54" s="81" t="s">
        <v>8925</v>
      </c>
      <c r="H54" s="81">
        <v>2</v>
      </c>
      <c r="I54" s="81" t="s">
        <v>8914</v>
      </c>
      <c r="J54" s="81">
        <v>3</v>
      </c>
      <c r="K54" s="81" t="s">
        <v>8937</v>
      </c>
      <c r="L54" s="81">
        <v>10</v>
      </c>
      <c r="M54" s="81" t="s">
        <v>8944</v>
      </c>
      <c r="N54" s="81">
        <v>2</v>
      </c>
      <c r="O54" s="81" t="s">
        <v>8929</v>
      </c>
      <c r="P54" s="81">
        <v>2</v>
      </c>
      <c r="Q54" s="81" t="s">
        <v>8909</v>
      </c>
      <c r="R54" s="81">
        <v>2</v>
      </c>
    </row>
    <row r="55" spans="1:18" ht="15">
      <c r="A55" s="80" t="s">
        <v>8907</v>
      </c>
      <c r="B55" s="81">
        <v>19</v>
      </c>
      <c r="C55" s="81" t="s">
        <v>8910</v>
      </c>
      <c r="D55" s="81">
        <v>9</v>
      </c>
      <c r="E55" s="81" t="s">
        <v>8903</v>
      </c>
      <c r="F55" s="81">
        <v>9</v>
      </c>
      <c r="G55" s="81" t="s">
        <v>8926</v>
      </c>
      <c r="H55" s="81">
        <v>2</v>
      </c>
      <c r="I55" s="81" t="s">
        <v>8913</v>
      </c>
      <c r="J55" s="81">
        <v>3</v>
      </c>
      <c r="K55" s="81" t="s">
        <v>8938</v>
      </c>
      <c r="L55" s="81">
        <v>10</v>
      </c>
      <c r="M55" s="81" t="s">
        <v>8945</v>
      </c>
      <c r="N55" s="81">
        <v>2</v>
      </c>
      <c r="O55" s="81" t="s">
        <v>8913</v>
      </c>
      <c r="P55" s="81">
        <v>2</v>
      </c>
      <c r="Q55" s="81" t="s">
        <v>8906</v>
      </c>
      <c r="R55" s="81">
        <v>2</v>
      </c>
    </row>
    <row r="56" spans="1:18" ht="15">
      <c r="A56" s="80" t="s">
        <v>8908</v>
      </c>
      <c r="B56" s="81">
        <v>18</v>
      </c>
      <c r="C56" s="81" t="s">
        <v>8912</v>
      </c>
      <c r="D56" s="81">
        <v>9</v>
      </c>
      <c r="E56" s="81" t="s">
        <v>8917</v>
      </c>
      <c r="F56" s="81">
        <v>9</v>
      </c>
      <c r="G56" s="81" t="s">
        <v>8927</v>
      </c>
      <c r="H56" s="81">
        <v>2</v>
      </c>
      <c r="I56" s="81" t="s">
        <v>8911</v>
      </c>
      <c r="J56" s="81">
        <v>3</v>
      </c>
      <c r="K56" s="81" t="s">
        <v>8939</v>
      </c>
      <c r="L56" s="81">
        <v>10</v>
      </c>
      <c r="M56" s="81" t="s">
        <v>8946</v>
      </c>
      <c r="N56" s="81">
        <v>2</v>
      </c>
      <c r="O56" s="81" t="s">
        <v>8914</v>
      </c>
      <c r="P56" s="81">
        <v>2</v>
      </c>
      <c r="Q56" s="81"/>
      <c r="R56" s="81"/>
    </row>
    <row r="57" spans="1:18" ht="15">
      <c r="A57" s="80" t="s">
        <v>8909</v>
      </c>
      <c r="B57" s="81">
        <v>18</v>
      </c>
      <c r="C57" s="81" t="s">
        <v>8913</v>
      </c>
      <c r="D57" s="81">
        <v>8</v>
      </c>
      <c r="E57" s="81" t="s">
        <v>8918</v>
      </c>
      <c r="F57" s="81">
        <v>5</v>
      </c>
      <c r="G57" s="81" t="s">
        <v>8928</v>
      </c>
      <c r="H57" s="81">
        <v>2</v>
      </c>
      <c r="I57" s="81" t="s">
        <v>8931</v>
      </c>
      <c r="J57" s="81">
        <v>2</v>
      </c>
      <c r="K57" s="81" t="s">
        <v>8940</v>
      </c>
      <c r="L57" s="81">
        <v>9</v>
      </c>
      <c r="M57" s="81" t="s">
        <v>8947</v>
      </c>
      <c r="N57" s="81">
        <v>2</v>
      </c>
      <c r="O57" s="81"/>
      <c r="P57" s="81"/>
      <c r="Q57" s="81"/>
      <c r="R57" s="81"/>
    </row>
    <row r="58" spans="1:18" ht="15">
      <c r="A58" s="80" t="s">
        <v>8910</v>
      </c>
      <c r="B58" s="81">
        <v>17</v>
      </c>
      <c r="C58" s="81" t="s">
        <v>8914</v>
      </c>
      <c r="D58" s="81">
        <v>8</v>
      </c>
      <c r="E58" s="81" t="s">
        <v>8919</v>
      </c>
      <c r="F58" s="81">
        <v>5</v>
      </c>
      <c r="G58" s="81" t="s">
        <v>8906</v>
      </c>
      <c r="H58" s="81">
        <v>2</v>
      </c>
      <c r="I58" s="81"/>
      <c r="J58" s="81"/>
      <c r="K58" s="81" t="s">
        <v>8907</v>
      </c>
      <c r="L58" s="81">
        <v>6</v>
      </c>
      <c r="M58" s="81" t="s">
        <v>8906</v>
      </c>
      <c r="N58" s="81">
        <v>2</v>
      </c>
      <c r="O58" s="81"/>
      <c r="P58" s="81"/>
      <c r="Q58" s="81"/>
      <c r="R58" s="81"/>
    </row>
    <row r="61" spans="1:18" ht="15" customHeight="1">
      <c r="A61" s="7" t="s">
        <v>7931</v>
      </c>
      <c r="B61" s="7" t="s">
        <v>7873</v>
      </c>
      <c r="C61" s="7" t="s">
        <v>7933</v>
      </c>
      <c r="D61" s="7" t="s">
        <v>7876</v>
      </c>
      <c r="E61" s="75" t="s">
        <v>7934</v>
      </c>
      <c r="F61" s="75" t="s">
        <v>7878</v>
      </c>
      <c r="G61" s="75" t="s">
        <v>7937</v>
      </c>
      <c r="H61" s="75" t="s">
        <v>7880</v>
      </c>
      <c r="I61" s="7" t="s">
        <v>7939</v>
      </c>
      <c r="J61" s="7" t="s">
        <v>7882</v>
      </c>
      <c r="K61" s="75" t="s">
        <v>7941</v>
      </c>
      <c r="L61" s="75" t="s">
        <v>7884</v>
      </c>
      <c r="M61" s="75" t="s">
        <v>7943</v>
      </c>
      <c r="N61" s="75" t="s">
        <v>7886</v>
      </c>
      <c r="O61" s="75" t="s">
        <v>7945</v>
      </c>
      <c r="P61" s="75" t="s">
        <v>7888</v>
      </c>
      <c r="Q61" s="75" t="s">
        <v>7947</v>
      </c>
      <c r="R61" s="75" t="s">
        <v>7889</v>
      </c>
    </row>
    <row r="62" spans="1:18" ht="15">
      <c r="A62" s="75" t="s">
        <v>8049</v>
      </c>
      <c r="B62" s="75">
        <v>3</v>
      </c>
      <c r="C62" s="75" t="s">
        <v>8049</v>
      </c>
      <c r="D62" s="75">
        <v>3</v>
      </c>
      <c r="E62" s="75"/>
      <c r="F62" s="75"/>
      <c r="G62" s="75"/>
      <c r="H62" s="75"/>
      <c r="I62" s="75" t="s">
        <v>8019</v>
      </c>
      <c r="J62" s="75">
        <v>1</v>
      </c>
      <c r="K62" s="75"/>
      <c r="L62" s="75"/>
      <c r="M62" s="75"/>
      <c r="N62" s="75"/>
      <c r="O62" s="75"/>
      <c r="P62" s="75"/>
      <c r="Q62" s="75"/>
      <c r="R62" s="75"/>
    </row>
    <row r="63" spans="1:18" ht="15">
      <c r="A63" s="76" t="s">
        <v>8019</v>
      </c>
      <c r="B63" s="75">
        <v>1</v>
      </c>
      <c r="C63" s="75"/>
      <c r="D63" s="75"/>
      <c r="E63" s="75"/>
      <c r="F63" s="75"/>
      <c r="G63" s="75"/>
      <c r="H63" s="75"/>
      <c r="I63" s="75"/>
      <c r="J63" s="75"/>
      <c r="K63" s="75"/>
      <c r="L63" s="75"/>
      <c r="M63" s="75"/>
      <c r="N63" s="75"/>
      <c r="O63" s="75"/>
      <c r="P63" s="75"/>
      <c r="Q63" s="75"/>
      <c r="R63" s="75"/>
    </row>
    <row r="66" spans="1:18" ht="15" customHeight="1">
      <c r="A66" s="7" t="s">
        <v>7932</v>
      </c>
      <c r="B66" s="7" t="s">
        <v>7873</v>
      </c>
      <c r="C66" s="7" t="s">
        <v>7935</v>
      </c>
      <c r="D66" s="7" t="s">
        <v>7876</v>
      </c>
      <c r="E66" s="7" t="s">
        <v>7936</v>
      </c>
      <c r="F66" s="7" t="s">
        <v>7878</v>
      </c>
      <c r="G66" s="7" t="s">
        <v>7938</v>
      </c>
      <c r="H66" s="7" t="s">
        <v>7880</v>
      </c>
      <c r="I66" s="7" t="s">
        <v>7940</v>
      </c>
      <c r="J66" s="7" t="s">
        <v>7882</v>
      </c>
      <c r="K66" s="7" t="s">
        <v>7942</v>
      </c>
      <c r="L66" s="7" t="s">
        <v>7884</v>
      </c>
      <c r="M66" s="7" t="s">
        <v>7944</v>
      </c>
      <c r="N66" s="7" t="s">
        <v>7886</v>
      </c>
      <c r="O66" s="7" t="s">
        <v>7946</v>
      </c>
      <c r="P66" s="7" t="s">
        <v>7888</v>
      </c>
      <c r="Q66" s="75" t="s">
        <v>7948</v>
      </c>
      <c r="R66" s="75" t="s">
        <v>7889</v>
      </c>
    </row>
    <row r="67" spans="1:18" ht="15">
      <c r="A67" s="75" t="s">
        <v>8049</v>
      </c>
      <c r="B67" s="75">
        <v>44</v>
      </c>
      <c r="C67" s="75" t="s">
        <v>8049</v>
      </c>
      <c r="D67" s="75">
        <v>26</v>
      </c>
      <c r="E67" s="75" t="s">
        <v>8028</v>
      </c>
      <c r="F67" s="75">
        <v>9</v>
      </c>
      <c r="G67" s="75" t="s">
        <v>8011</v>
      </c>
      <c r="H67" s="75">
        <v>1</v>
      </c>
      <c r="I67" s="75" t="s">
        <v>8049</v>
      </c>
      <c r="J67" s="75">
        <v>5</v>
      </c>
      <c r="K67" s="75" t="s">
        <v>8035</v>
      </c>
      <c r="L67" s="75">
        <v>5</v>
      </c>
      <c r="M67" s="75" t="s">
        <v>8037</v>
      </c>
      <c r="N67" s="75">
        <v>1</v>
      </c>
      <c r="O67" s="75" t="s">
        <v>8049</v>
      </c>
      <c r="P67" s="75">
        <v>2</v>
      </c>
      <c r="Q67" s="75"/>
      <c r="R67" s="75"/>
    </row>
    <row r="68" spans="1:18" ht="15">
      <c r="A68" s="76" t="s">
        <v>8028</v>
      </c>
      <c r="B68" s="75">
        <v>9</v>
      </c>
      <c r="C68" s="75" t="s">
        <v>8045</v>
      </c>
      <c r="D68" s="75">
        <v>3</v>
      </c>
      <c r="E68" s="75" t="s">
        <v>8049</v>
      </c>
      <c r="F68" s="75">
        <v>8</v>
      </c>
      <c r="G68" s="75" t="s">
        <v>8049</v>
      </c>
      <c r="H68" s="75">
        <v>1</v>
      </c>
      <c r="I68" s="75" t="s">
        <v>8019</v>
      </c>
      <c r="J68" s="75">
        <v>2</v>
      </c>
      <c r="K68" s="75" t="s">
        <v>8049</v>
      </c>
      <c r="L68" s="75">
        <v>2</v>
      </c>
      <c r="M68" s="75"/>
      <c r="N68" s="75"/>
      <c r="O68" s="75" t="s">
        <v>8042</v>
      </c>
      <c r="P68" s="75">
        <v>1</v>
      </c>
      <c r="Q68" s="75"/>
      <c r="R68" s="75"/>
    </row>
    <row r="69" spans="1:18" ht="15">
      <c r="A69" s="76" t="s">
        <v>8715</v>
      </c>
      <c r="B69" s="75">
        <v>5</v>
      </c>
      <c r="C69" s="75" t="s">
        <v>8022</v>
      </c>
      <c r="D69" s="75">
        <v>1</v>
      </c>
      <c r="E69" s="75" t="s">
        <v>8715</v>
      </c>
      <c r="F69" s="75">
        <v>5</v>
      </c>
      <c r="G69" s="75" t="s">
        <v>8052</v>
      </c>
      <c r="H69" s="75">
        <v>1</v>
      </c>
      <c r="I69" s="75" t="s">
        <v>8053</v>
      </c>
      <c r="J69" s="75">
        <v>1</v>
      </c>
      <c r="K69" s="75"/>
      <c r="L69" s="75"/>
      <c r="M69" s="75"/>
      <c r="N69" s="75"/>
      <c r="O69" s="75"/>
      <c r="P69" s="75"/>
      <c r="Q69" s="75"/>
      <c r="R69" s="75"/>
    </row>
    <row r="70" spans="1:18" ht="15">
      <c r="A70" s="76" t="s">
        <v>8035</v>
      </c>
      <c r="B70" s="75">
        <v>5</v>
      </c>
      <c r="C70" s="75"/>
      <c r="D70" s="75"/>
      <c r="E70" s="75" t="s">
        <v>8719</v>
      </c>
      <c r="F70" s="75">
        <v>4</v>
      </c>
      <c r="G70" s="75" t="s">
        <v>8051</v>
      </c>
      <c r="H70" s="75">
        <v>1</v>
      </c>
      <c r="I70" s="75"/>
      <c r="J70" s="75"/>
      <c r="K70" s="75"/>
      <c r="L70" s="75"/>
      <c r="M70" s="75"/>
      <c r="N70" s="75"/>
      <c r="O70" s="75"/>
      <c r="P70" s="75"/>
      <c r="Q70" s="75"/>
      <c r="R70" s="75"/>
    </row>
    <row r="71" spans="1:18" ht="15">
      <c r="A71" s="76" t="s">
        <v>8719</v>
      </c>
      <c r="B71" s="75">
        <v>4</v>
      </c>
      <c r="C71" s="75"/>
      <c r="D71" s="75"/>
      <c r="E71" s="75" t="s">
        <v>8048</v>
      </c>
      <c r="F71" s="75">
        <v>2</v>
      </c>
      <c r="G71" s="75"/>
      <c r="H71" s="75"/>
      <c r="I71" s="75"/>
      <c r="J71" s="75"/>
      <c r="K71" s="75"/>
      <c r="L71" s="75"/>
      <c r="M71" s="75"/>
      <c r="N71" s="75"/>
      <c r="O71" s="75"/>
      <c r="P71" s="75"/>
      <c r="Q71" s="75"/>
      <c r="R71" s="75"/>
    </row>
    <row r="72" spans="1:18" ht="15">
      <c r="A72" s="76" t="s">
        <v>8045</v>
      </c>
      <c r="B72" s="75">
        <v>3</v>
      </c>
      <c r="C72" s="75"/>
      <c r="D72" s="75"/>
      <c r="E72" s="75" t="s">
        <v>8029</v>
      </c>
      <c r="F72" s="75">
        <v>1</v>
      </c>
      <c r="G72" s="75"/>
      <c r="H72" s="75"/>
      <c r="I72" s="75"/>
      <c r="J72" s="75"/>
      <c r="K72" s="75"/>
      <c r="L72" s="75"/>
      <c r="M72" s="75"/>
      <c r="N72" s="75"/>
      <c r="O72" s="75"/>
      <c r="P72" s="75"/>
      <c r="Q72" s="75"/>
      <c r="R72" s="75"/>
    </row>
    <row r="73" spans="1:18" ht="15">
      <c r="A73" s="76" t="s">
        <v>8048</v>
      </c>
      <c r="B73" s="75">
        <v>2</v>
      </c>
      <c r="C73" s="75"/>
      <c r="D73" s="75"/>
      <c r="E73" s="75"/>
      <c r="F73" s="75"/>
      <c r="G73" s="75"/>
      <c r="H73" s="75"/>
      <c r="I73" s="75"/>
      <c r="J73" s="75"/>
      <c r="K73" s="75"/>
      <c r="L73" s="75"/>
      <c r="M73" s="75"/>
      <c r="N73" s="75"/>
      <c r="O73" s="75"/>
      <c r="P73" s="75"/>
      <c r="Q73" s="75"/>
      <c r="R73" s="75"/>
    </row>
    <row r="74" spans="1:18" ht="15">
      <c r="A74" s="76" t="s">
        <v>8019</v>
      </c>
      <c r="B74" s="75">
        <v>2</v>
      </c>
      <c r="C74" s="75"/>
      <c r="D74" s="75"/>
      <c r="E74" s="75"/>
      <c r="F74" s="75"/>
      <c r="G74" s="75"/>
      <c r="H74" s="75"/>
      <c r="I74" s="75"/>
      <c r="J74" s="75"/>
      <c r="K74" s="75"/>
      <c r="L74" s="75"/>
      <c r="M74" s="75"/>
      <c r="N74" s="75"/>
      <c r="O74" s="75"/>
      <c r="P74" s="75"/>
      <c r="Q74" s="75"/>
      <c r="R74" s="75"/>
    </row>
    <row r="75" spans="1:18" ht="15">
      <c r="A75" s="76" t="s">
        <v>8011</v>
      </c>
      <c r="B75" s="75">
        <v>1</v>
      </c>
      <c r="C75" s="75"/>
      <c r="D75" s="75"/>
      <c r="E75" s="75"/>
      <c r="F75" s="75"/>
      <c r="G75" s="75"/>
      <c r="H75" s="75"/>
      <c r="I75" s="75"/>
      <c r="J75" s="75"/>
      <c r="K75" s="75"/>
      <c r="L75" s="75"/>
      <c r="M75" s="75"/>
      <c r="N75" s="75"/>
      <c r="O75" s="75"/>
      <c r="P75" s="75"/>
      <c r="Q75" s="75"/>
      <c r="R75" s="75"/>
    </row>
    <row r="76" spans="1:18" ht="15">
      <c r="A76" s="76" t="s">
        <v>8029</v>
      </c>
      <c r="B76" s="75">
        <v>1</v>
      </c>
      <c r="C76" s="75"/>
      <c r="D76" s="75"/>
      <c r="E76" s="75"/>
      <c r="F76" s="75"/>
      <c r="G76" s="75"/>
      <c r="H76" s="75"/>
      <c r="I76" s="75"/>
      <c r="J76" s="75"/>
      <c r="K76" s="75"/>
      <c r="L76" s="75"/>
      <c r="M76" s="75"/>
      <c r="N76" s="75"/>
      <c r="O76" s="75"/>
      <c r="P76" s="75"/>
      <c r="Q76" s="75"/>
      <c r="R76" s="75"/>
    </row>
    <row r="79" spans="1:18" ht="15" customHeight="1">
      <c r="A79" s="7" t="s">
        <v>7951</v>
      </c>
      <c r="B79" s="7" t="s">
        <v>7873</v>
      </c>
      <c r="C79" s="7" t="s">
        <v>7952</v>
      </c>
      <c r="D79" s="7" t="s">
        <v>7876</v>
      </c>
      <c r="E79" s="7" t="s">
        <v>7953</v>
      </c>
      <c r="F79" s="7" t="s">
        <v>7878</v>
      </c>
      <c r="G79" s="7" t="s">
        <v>7954</v>
      </c>
      <c r="H79" s="7" t="s">
        <v>7880</v>
      </c>
      <c r="I79" s="7" t="s">
        <v>7955</v>
      </c>
      <c r="J79" s="7" t="s">
        <v>7882</v>
      </c>
      <c r="K79" s="7" t="s">
        <v>7956</v>
      </c>
      <c r="L79" s="7" t="s">
        <v>7884</v>
      </c>
      <c r="M79" s="7" t="s">
        <v>7957</v>
      </c>
      <c r="N79" s="7" t="s">
        <v>7886</v>
      </c>
      <c r="O79" s="7" t="s">
        <v>7958</v>
      </c>
      <c r="P79" s="7" t="s">
        <v>7888</v>
      </c>
      <c r="Q79" s="7" t="s">
        <v>7959</v>
      </c>
      <c r="R79" s="7" t="s">
        <v>7889</v>
      </c>
    </row>
    <row r="80" spans="1:18" ht="15">
      <c r="A80" s="86" t="s">
        <v>8018</v>
      </c>
      <c r="B80" s="75">
        <v>156774</v>
      </c>
      <c r="C80" s="86" t="s">
        <v>8039</v>
      </c>
      <c r="D80" s="75">
        <v>80941</v>
      </c>
      <c r="E80" s="86" t="s">
        <v>8048</v>
      </c>
      <c r="F80" s="75">
        <v>12751</v>
      </c>
      <c r="G80" s="86" t="s">
        <v>8052</v>
      </c>
      <c r="H80" s="75">
        <v>10677</v>
      </c>
      <c r="I80" s="86" t="s">
        <v>8053</v>
      </c>
      <c r="J80" s="75">
        <v>12738</v>
      </c>
      <c r="K80" s="86" t="s">
        <v>267</v>
      </c>
      <c r="L80" s="75">
        <v>22809</v>
      </c>
      <c r="M80" s="86" t="s">
        <v>8018</v>
      </c>
      <c r="N80" s="75">
        <v>156774</v>
      </c>
      <c r="O80" s="86" t="s">
        <v>8042</v>
      </c>
      <c r="P80" s="75">
        <v>58436</v>
      </c>
      <c r="Q80" s="86" t="s">
        <v>8030</v>
      </c>
      <c r="R80" s="75">
        <v>433</v>
      </c>
    </row>
    <row r="81" spans="1:18" ht="15">
      <c r="A81" s="90" t="s">
        <v>8039</v>
      </c>
      <c r="B81" s="75">
        <v>80941</v>
      </c>
      <c r="C81" s="86" t="s">
        <v>8038</v>
      </c>
      <c r="D81" s="75">
        <v>19616</v>
      </c>
      <c r="E81" s="86" t="s">
        <v>8028</v>
      </c>
      <c r="F81" s="75">
        <v>10043</v>
      </c>
      <c r="G81" s="86" t="s">
        <v>8011</v>
      </c>
      <c r="H81" s="75">
        <v>3654</v>
      </c>
      <c r="I81" s="86" t="s">
        <v>8012</v>
      </c>
      <c r="J81" s="75">
        <v>11176</v>
      </c>
      <c r="K81" s="86" t="s">
        <v>266</v>
      </c>
      <c r="L81" s="75">
        <v>6628</v>
      </c>
      <c r="M81" s="86" t="s">
        <v>8037</v>
      </c>
      <c r="N81" s="75">
        <v>463</v>
      </c>
      <c r="O81" s="86" t="s">
        <v>8010</v>
      </c>
      <c r="P81" s="75">
        <v>29862</v>
      </c>
      <c r="Q81" s="86" t="s">
        <v>8040</v>
      </c>
      <c r="R81" s="75">
        <v>19</v>
      </c>
    </row>
    <row r="82" spans="1:18" ht="15">
      <c r="A82" s="90" t="s">
        <v>8042</v>
      </c>
      <c r="B82" s="75">
        <v>58436</v>
      </c>
      <c r="C82" s="86" t="s">
        <v>8032</v>
      </c>
      <c r="D82" s="75">
        <v>16771</v>
      </c>
      <c r="E82" s="86" t="s">
        <v>8043</v>
      </c>
      <c r="F82" s="75">
        <v>3094</v>
      </c>
      <c r="G82" s="86" t="s">
        <v>8047</v>
      </c>
      <c r="H82" s="75">
        <v>2100</v>
      </c>
      <c r="I82" s="86" t="s">
        <v>8020</v>
      </c>
      <c r="J82" s="75">
        <v>9970</v>
      </c>
      <c r="K82" s="86" t="s">
        <v>8035</v>
      </c>
      <c r="L82" s="75">
        <v>763</v>
      </c>
      <c r="M82" s="86"/>
      <c r="N82" s="75"/>
      <c r="O82" s="86"/>
      <c r="P82" s="75"/>
      <c r="Q82" s="86"/>
      <c r="R82" s="75"/>
    </row>
    <row r="83" spans="1:18" ht="15">
      <c r="A83" s="90" t="s">
        <v>8010</v>
      </c>
      <c r="B83" s="75">
        <v>29862</v>
      </c>
      <c r="C83" s="86" t="s">
        <v>8034</v>
      </c>
      <c r="D83" s="75">
        <v>14705</v>
      </c>
      <c r="E83" s="86" t="s">
        <v>8036</v>
      </c>
      <c r="F83" s="75">
        <v>2791</v>
      </c>
      <c r="G83" s="86" t="s">
        <v>8051</v>
      </c>
      <c r="H83" s="75">
        <v>560</v>
      </c>
      <c r="I83" s="86" t="s">
        <v>8019</v>
      </c>
      <c r="J83" s="75">
        <v>9609</v>
      </c>
      <c r="K83" s="86"/>
      <c r="L83" s="75"/>
      <c r="M83" s="86"/>
      <c r="N83" s="75"/>
      <c r="O83" s="86"/>
      <c r="P83" s="75"/>
      <c r="Q83" s="86"/>
      <c r="R83" s="75"/>
    </row>
    <row r="84" spans="1:18" ht="15">
      <c r="A84" s="90" t="s">
        <v>267</v>
      </c>
      <c r="B84" s="75">
        <v>22809</v>
      </c>
      <c r="C84" s="86" t="s">
        <v>8044</v>
      </c>
      <c r="D84" s="75">
        <v>11416</v>
      </c>
      <c r="E84" s="86" t="s">
        <v>8033</v>
      </c>
      <c r="F84" s="75">
        <v>2782</v>
      </c>
      <c r="G84" s="86"/>
      <c r="H84" s="75"/>
      <c r="I84" s="86"/>
      <c r="J84" s="75"/>
      <c r="K84" s="86"/>
      <c r="L84" s="75"/>
      <c r="M84" s="86"/>
      <c r="N84" s="75"/>
      <c r="O84" s="86"/>
      <c r="P84" s="75"/>
      <c r="Q84" s="86"/>
      <c r="R84" s="75"/>
    </row>
    <row r="85" spans="1:18" ht="15">
      <c r="A85" s="90" t="s">
        <v>8038</v>
      </c>
      <c r="B85" s="75">
        <v>19616</v>
      </c>
      <c r="C85" s="86" t="s">
        <v>8024</v>
      </c>
      <c r="D85" s="75">
        <v>10568</v>
      </c>
      <c r="E85" s="86" t="s">
        <v>8029</v>
      </c>
      <c r="F85" s="75">
        <v>1920</v>
      </c>
      <c r="G85" s="86"/>
      <c r="H85" s="75"/>
      <c r="I85" s="86"/>
      <c r="J85" s="75"/>
      <c r="K85" s="86"/>
      <c r="L85" s="75"/>
      <c r="M85" s="86"/>
      <c r="N85" s="75"/>
      <c r="O85" s="86"/>
      <c r="P85" s="75"/>
      <c r="Q85" s="86"/>
      <c r="R85" s="75"/>
    </row>
    <row r="86" spans="1:18" ht="15">
      <c r="A86" s="90" t="s">
        <v>8032</v>
      </c>
      <c r="B86" s="75">
        <v>16771</v>
      </c>
      <c r="C86" s="86" t="s">
        <v>8017</v>
      </c>
      <c r="D86" s="75">
        <v>7757</v>
      </c>
      <c r="E86" s="86" t="s">
        <v>8016</v>
      </c>
      <c r="F86" s="75">
        <v>1895</v>
      </c>
      <c r="G86" s="86"/>
      <c r="H86" s="75"/>
      <c r="I86" s="86"/>
      <c r="J86" s="75"/>
      <c r="K86" s="86"/>
      <c r="L86" s="75"/>
      <c r="M86" s="86"/>
      <c r="N86" s="75"/>
      <c r="O86" s="86"/>
      <c r="P86" s="75"/>
      <c r="Q86" s="86"/>
      <c r="R86" s="75"/>
    </row>
    <row r="87" spans="1:18" ht="15">
      <c r="A87" s="90" t="s">
        <v>8034</v>
      </c>
      <c r="B87" s="75">
        <v>14705</v>
      </c>
      <c r="C87" s="86" t="s">
        <v>8026</v>
      </c>
      <c r="D87" s="75">
        <v>6991</v>
      </c>
      <c r="E87" s="86" t="s">
        <v>8013</v>
      </c>
      <c r="F87" s="75">
        <v>1535</v>
      </c>
      <c r="G87" s="86"/>
      <c r="H87" s="75"/>
      <c r="I87" s="86"/>
      <c r="J87" s="75"/>
      <c r="K87" s="86"/>
      <c r="L87" s="75"/>
      <c r="M87" s="86"/>
      <c r="N87" s="75"/>
      <c r="O87" s="86"/>
      <c r="P87" s="75"/>
      <c r="Q87" s="86"/>
      <c r="R87" s="75"/>
    </row>
    <row r="88" spans="1:18" ht="15">
      <c r="A88" s="90" t="s">
        <v>8048</v>
      </c>
      <c r="B88" s="75">
        <v>12751</v>
      </c>
      <c r="C88" s="86" t="s">
        <v>8014</v>
      </c>
      <c r="D88" s="75">
        <v>5744</v>
      </c>
      <c r="E88" s="86" t="s">
        <v>8021</v>
      </c>
      <c r="F88" s="75">
        <v>1310</v>
      </c>
      <c r="G88" s="86"/>
      <c r="H88" s="75"/>
      <c r="I88" s="86"/>
      <c r="J88" s="75"/>
      <c r="K88" s="86"/>
      <c r="L88" s="75"/>
      <c r="M88" s="86"/>
      <c r="N88" s="75"/>
      <c r="O88" s="86"/>
      <c r="P88" s="75"/>
      <c r="Q88" s="86"/>
      <c r="R88" s="75"/>
    </row>
    <row r="89" spans="1:18" ht="15">
      <c r="A89" s="90" t="s">
        <v>8053</v>
      </c>
      <c r="B89" s="75">
        <v>12738</v>
      </c>
      <c r="C89" s="86" t="s">
        <v>8049</v>
      </c>
      <c r="D89" s="75">
        <v>5724</v>
      </c>
      <c r="E89" s="86" t="s">
        <v>8027</v>
      </c>
      <c r="F89" s="75">
        <v>577</v>
      </c>
      <c r="G89" s="86"/>
      <c r="H89" s="75"/>
      <c r="I89" s="86"/>
      <c r="J89" s="75"/>
      <c r="K89" s="86"/>
      <c r="L89" s="75"/>
      <c r="M89" s="86"/>
      <c r="N89" s="75"/>
      <c r="O89" s="86"/>
      <c r="P89" s="75"/>
      <c r="Q89" s="86"/>
      <c r="R89" s="75"/>
    </row>
    <row r="92" ht="15" customHeight="1"/>
  </sheetData>
  <hyperlinks>
    <hyperlink ref="A2" r:id="rId1" display="https://twitter.com/COFOCE/status/1641481488569958401/photo/1"/>
    <hyperlink ref="A3" r:id="rId2" display="https://www.xadis.com.gt/xadis-te-espera-en-thelogisticsworld/"/>
    <hyperlink ref="A4" r:id="rId3" display="https://twitter.com/MundoEjecutivo/status/1643750369099644929/photo/1"/>
    <hyperlink ref="A5" r:id="rId4" display="https://twitter.com/TLCMagazineMx/status/1642935225616416789/photo/1"/>
    <hyperlink ref="A6" r:id="rId5" display="https://twitter.com/AOLM_Mx/status/1641500395296940034/photo/1"/>
    <hyperlink ref="A7" r:id="rId6" display="https://twitter.com/canacarmexico/status/1641536966947741696/photo/1"/>
    <hyperlink ref="A8" r:id="rId7" display="https://twitter.com/GrupoT21/status/1641536020721065984/photo/1"/>
    <hyperlink ref="A9" r:id="rId8" display="https://expo.thelogisticsworld.com/registro/?utm_source=Social&amp;utm_medium=Redes_c"/>
    <hyperlink ref="A10" r:id="rId9" display="https://twitter.com/ANIERM_AC/status/1643739555366060032/photo/1"/>
    <hyperlink ref="A11" r:id="rId10" display="https://expo.thelogisticsworld.com/registro/?utm_source=Social&amp;utm_medium=Redes_c%C3%A1maras&amp;utm_campaign=Post_Camaras_Asoc&amp;utm_term=seguidores&amp;utm_content=Cofoce303"/>
    <hyperlink ref="C2" r:id="rId11" display="https://twitter.com/COFOCE/status/1641481488569958401/photo/1"/>
    <hyperlink ref="C3" r:id="rId12" display="https://twitter.com/MundoEjecutivo/status/1643750369099644929/photo/1"/>
    <hyperlink ref="C4" r:id="rId13" display="https://twitter.com/TLCMagazineMx/status/1642935225616416789/photo/1"/>
    <hyperlink ref="C5" r:id="rId14" display="https://twitter.com/AOLM_Mx/status/1641500395296940034/photo/1"/>
    <hyperlink ref="C6" r:id="rId15" display="https://expo.thelogisticsworld.com/registro/?utm_source=Social&amp;utm_medium=Redes_c"/>
    <hyperlink ref="C7" r:id="rId16" display="https://twitter.com/ANIERM_AC/status/1643739555366060032/photo/1"/>
    <hyperlink ref="C8" r:id="rId17" display="https://expo.thelogisticsworld.com/registro/?utm_source=Social&amp;utm_medium=Redes_c%C3%A1maras&amp;utm_campaign=Post_Camaras_Asoc&amp;utm_term=seguidores&amp;utm_content=Somos_industria163"/>
    <hyperlink ref="C9" r:id="rId18" display="https://expo.thelogisticsworld.com/registro/?utm_source=Social&amp;utm_medium=Redes_c%C3%A1maras&amp;utm_campaign=Post_Camaras_Asoc&amp;utm_term=seguidores&amp;utm_content=Cofoce303"/>
    <hyperlink ref="C10" r:id="rId19" display="https://expo.thelogisticsworld.com/registro/?utm_source=Web&amp;utm_medium=Expo_Web_Conferencias&amp;utm_campaign=Boton_Registrate_Conferencias&amp;utm_term=Universo&amp;utm_content=TLW_Summit_Expo_Registro"/>
    <hyperlink ref="C11" r:id="rId20" display="https://twitter.com/ConaLog_Mexico/status/1643677492392206346/photo/1"/>
    <hyperlink ref="E2" r:id="rId21" display="https://expo.thelogisticsworld.com/registro/?utm_source=Social&amp;utm_medium=Redes_c%C3%A1maras&amp;utm_campaign=Post_Camaras_Asoc&amp;utm_term=seguidores&amp;utm_content=Info_Transportes54"/>
    <hyperlink ref="E3" r:id="rId22" display="https://twitter.com/InfoTransportes/status/1643723639861432321/photo/1"/>
    <hyperlink ref="E4" r:id="rId23" display="https://expo.thelogisticsworld.com/registro/?utm_source=Social&amp;utm_medium=Redes_c%C3%A1maras&amp;utm_campaign=Post_Camaras_Asoc&amp;utm_term=seguidores&amp;utm_content=Lead_Global303"/>
    <hyperlink ref="E5" r:id="rId24" display="https://twitter.com/LeadGlobalGroup/status/1641571076571267075/video/1"/>
    <hyperlink ref="E6" r:id="rId25" display="https://expo.thelogisticsworld.com/registro/?utm_source=Social&amp;utm_medium=Redes_c%C3%A1maras&amp;utm_campaign=Post_Camaras_Asoc&amp;utm_term=seguidores&amp;utm_content=Lead_Global54"/>
    <hyperlink ref="E7" r:id="rId26" display="https://twitter.com/LeadGlobalGroup/status/1643711639730962435/photo/1"/>
    <hyperlink ref="E8" r:id="rId27" display="https://expo.thelogisticsworld.com/registro/?utm_source=Social&amp;utm_medium=Redes_c%C3%A1maras&amp;utm_campaign=Post_Camaras_Asoc&amp;utm_term=seguidores&amp;utm_content=Amanac54"/>
    <hyperlink ref="E9" r:id="rId28" display="https://twitter.com/AmanacOficial/status/1643629580375191553/photo/1"/>
    <hyperlink ref="E10" r:id="rId29" display="https://expo.thelogisticsworld.com/registro/?utm_source=Social&amp;utm_medium=Redes_c%C3%A1maras&amp;utm_campaign=Post_Camaras_Asoc&amp;utm_term=seguidores&amp;utm_content=Amanac303"/>
    <hyperlink ref="E11" r:id="rId30" display="https://twitter.com/AmanacOficial/status/1642903334771122176/photo/1"/>
    <hyperlink ref="G2" r:id="rId31" display="https://latrucker.com.mx/5-razones-para-asistir-a-the-logistics-world-2023/"/>
    <hyperlink ref="I2" r:id="rId32" display="https://twitter.com/canacarmexico/status/1641536966947741696/photo/1"/>
    <hyperlink ref="I3" r:id="rId33" display="https://expo.thelogisticsworld.com/registro/?utm_source=Social&amp;utm_medium=Redes_c%C3%A1maras&amp;utm_campaign=Post_Camaras_Asoc&amp;utm_term=seguidores&amp;utm_content=Canacar54"/>
    <hyperlink ref="I4" r:id="rId34" display="https://twitter.com/canacarmexico/status/1643719216527450114/photo/1"/>
    <hyperlink ref="I5" r:id="rId35" display="https://expo.thelogisticsworld.com/registro/?utm_source=Social&amp;utm_medium=Redes_c%C3%A1maras&amp;utm_campaign=Post_Camaras_Asoc&amp;utm_term=seguidores&amp;utm_content=Canacar303"/>
    <hyperlink ref="K2" r:id="rId36" display="https://www.xadis.com.gt/xadis-te-espera-en-thelogisticsworld/"/>
    <hyperlink ref="K3" r:id="rId37" display="https://twitter.com/MCR_XADIS/status/1642906519170686977/video/1"/>
    <hyperlink ref="K4" r:id="rId38" display="https://twitter.com/MCR_XADIS/status/1642739260523413504/photo/1"/>
    <hyperlink ref="K5" r:id="rId39" display="https://twitter.com/MCR_XADIS/status/1642623394897117187/video/1"/>
    <hyperlink ref="K6" r:id="rId40" display="https://twitter.com/MCR_XADIS/status/1642543965168648197/photo/1"/>
    <hyperlink ref="K7" r:id="rId41" display="https://twitter.com/MCR_XADIS/status/1643317817964462084/photo/1"/>
    <hyperlink ref="K8" r:id="rId42" display="https://twitter.com/MCR_XADIS/status/1643464157709074433/video/1"/>
    <hyperlink ref="K9" r:id="rId43" display="https://twitter.com/MCR_XADIS/status/1643826538054336512/video/1"/>
    <hyperlink ref="K10" r:id="rId44" display="https://twitter.com/MCR_XADIS/status/1643680206413078536/photo/1"/>
    <hyperlink ref="M2" r:id="rId45" display="https://expo.thelogisticsworld.com/"/>
    <hyperlink ref="M3" r:id="rId46" display="https://twitter.com/Grupo_LOCI/status/1643695303923564544/photo/1"/>
    <hyperlink ref="O2" r:id="rId47" display="https://twitter.com/GrupoT21/status/1641536020721065984/photo/1"/>
    <hyperlink ref="O3" r:id="rId48" display="https://expo.thelogisticsworld.com/registro/?utm_source=Social&amp;utm_medium=Redes_c%C3%A1maras&amp;utm_campaign=Post_Camaras_Asoc&amp;utm_term=seguidores&amp;utm_content=T2123"/>
    <hyperlink ref="Q2" r:id="rId49" display="https://expo.thelogisticsworld.com/novedades/cofremex-cofrimex-incrementan-juntos-tus-ahorros/"/>
    <hyperlink ref="Q3" r:id="rId50" display="https://twitter.com/Intermerk3PL/status/1641855377204719616/photo/1"/>
  </hyperlinks>
  <printOptions/>
  <pageMargins left="0.7" right="0.7" top="0.75" bottom="0.75" header="0.3" footer="0.3"/>
  <pageSetup orientation="portrait" paperSize="9"/>
  <tableParts>
    <tablePart r:id="rId53"/>
    <tablePart r:id="rId58"/>
    <tablePart r:id="rId56"/>
    <tablePart r:id="rId55"/>
    <tablePart r:id="rId54"/>
    <tablePart r:id="rId57"/>
    <tablePart r:id="rId51"/>
    <tablePart r:id="rId5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E3680-54D3-4A25-A7B1-6A11246C5603}">
  <dimension ref="A1:CD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3.57421875" style="0" bestFit="1" customWidth="1"/>
    <col min="28" max="28" width="11.421875" style="0" bestFit="1" customWidth="1"/>
    <col min="29" max="30" width="9.28125" style="0" bestFit="1" customWidth="1"/>
    <col min="31" max="31" width="11.57421875" style="0" bestFit="1" customWidth="1"/>
    <col min="32" max="32" width="14.8515625" style="0" bestFit="1" customWidth="1"/>
    <col min="33" max="33" width="13.851562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28125" style="0" bestFit="1" customWidth="1"/>
    <col min="43" max="43" width="10.28125" style="0" bestFit="1" customWidth="1"/>
    <col min="44" max="44" width="15.8515625" style="0" bestFit="1" customWidth="1"/>
    <col min="45" max="45" width="12.140625" style="0" bestFit="1" customWidth="1"/>
    <col min="46" max="46" width="10.28125" style="0" bestFit="1" customWidth="1"/>
    <col min="47" max="47" width="8.57421875" style="0" bestFit="1" customWidth="1"/>
    <col min="48" max="48" width="8.421875" style="0" bestFit="1" customWidth="1"/>
    <col min="49" max="49" width="9.28125" style="0" bestFit="1" customWidth="1"/>
    <col min="50" max="50" width="17.421875" style="0" bestFit="1" customWidth="1"/>
    <col min="51" max="52" width="9.28125" style="0" bestFit="1" customWidth="1"/>
    <col min="53" max="53" width="14.28125" style="0" bestFit="1" customWidth="1"/>
    <col min="54" max="54" width="12.28125" style="0" bestFit="1" customWidth="1"/>
    <col min="55" max="55" width="10.57421875" style="0" bestFit="1" customWidth="1"/>
    <col min="56" max="56" width="12.421875" style="0" bestFit="1" customWidth="1"/>
    <col min="57" max="57" width="12.00390625" style="0" bestFit="1" customWidth="1"/>
    <col min="58" max="58" width="12.7109375" style="0" bestFit="1" customWidth="1"/>
    <col min="59" max="60" width="13.42187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8515625" style="0" bestFit="1" customWidth="1"/>
    <col min="70" max="70" width="13.421875" style="0" bestFit="1" customWidth="1"/>
    <col min="71" max="71" width="14.421875" style="0" customWidth="1"/>
    <col min="72" max="73" width="11.140625" style="0" bestFit="1" customWidth="1"/>
    <col min="74" max="74" width="19.57421875" style="0" bestFit="1" customWidth="1"/>
    <col min="75" max="75" width="24.140625" style="0" bestFit="1" customWidth="1"/>
    <col min="76" max="76" width="19.57421875" style="0" bestFit="1" customWidth="1"/>
    <col min="77" max="77" width="24.140625" style="0" bestFit="1" customWidth="1"/>
    <col min="78" max="78" width="19.57421875" style="0" bestFit="1" customWidth="1"/>
    <col min="79" max="79" width="24.140625" style="0" bestFit="1" customWidth="1"/>
    <col min="80" max="80" width="18.57421875" style="0" bestFit="1" customWidth="1"/>
    <col min="81" max="81" width="22.140625" style="0" bestFit="1" customWidth="1"/>
    <col min="82" max="82" width="15.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s="7" t="s">
        <v>250</v>
      </c>
      <c r="BD2" s="7" t="s">
        <v>251</v>
      </c>
      <c r="BE2" s="7" t="s">
        <v>252</v>
      </c>
      <c r="BF2" s="7" t="s">
        <v>253</v>
      </c>
      <c r="BG2" s="7" t="s">
        <v>254</v>
      </c>
      <c r="BH2" s="7" t="s">
        <v>255</v>
      </c>
      <c r="BI2" s="7" t="s">
        <v>256</v>
      </c>
      <c r="BJ2" s="7" t="s">
        <v>257</v>
      </c>
      <c r="BK2" s="7" t="s">
        <v>258</v>
      </c>
      <c r="BL2" s="7" t="s">
        <v>259</v>
      </c>
      <c r="BM2" s="7" t="s">
        <v>260</v>
      </c>
      <c r="BN2" s="7" t="s">
        <v>261</v>
      </c>
      <c r="BO2" s="7" t="s">
        <v>262</v>
      </c>
      <c r="BP2" s="7" t="s">
        <v>263</v>
      </c>
      <c r="BQ2" s="7" t="s">
        <v>264</v>
      </c>
      <c r="BR2" s="7" t="s">
        <v>265</v>
      </c>
      <c r="BS2" t="s">
        <v>360</v>
      </c>
      <c r="BT2" s="7" t="s">
        <v>378</v>
      </c>
      <c r="BU2" s="7" t="s">
        <v>379</v>
      </c>
      <c r="BV2" s="50" t="s">
        <v>1070</v>
      </c>
      <c r="BW2" s="50" t="s">
        <v>1071</v>
      </c>
      <c r="BX2" s="50" t="s">
        <v>1072</v>
      </c>
      <c r="BY2" s="50" t="s">
        <v>1073</v>
      </c>
      <c r="BZ2" s="50" t="s">
        <v>1074</v>
      </c>
      <c r="CA2" s="50" t="s">
        <v>1075</v>
      </c>
      <c r="CB2" s="50" t="s">
        <v>1076</v>
      </c>
      <c r="CC2" s="50" t="s">
        <v>1077</v>
      </c>
      <c r="CD2" s="50" t="s">
        <v>1078</v>
      </c>
    </row>
    <row r="3" spans="1:82" ht="15" customHeight="1">
      <c r="A3" s="61" t="s">
        <v>8008</v>
      </c>
      <c r="B3" s="61" t="s">
        <v>8049</v>
      </c>
      <c r="C3" s="62"/>
      <c r="D3" s="63"/>
      <c r="E3" s="64"/>
      <c r="F3" s="65"/>
      <c r="G3" s="62"/>
      <c r="H3" s="66"/>
      <c r="I3" s="67"/>
      <c r="J3" s="67"/>
      <c r="K3" s="31" t="s">
        <v>65</v>
      </c>
      <c r="L3" s="68">
        <v>3</v>
      </c>
      <c r="M3" s="68"/>
      <c r="N3" s="69"/>
      <c r="O3" s="75" t="s">
        <v>272</v>
      </c>
      <c r="P3" s="77">
        <v>45015.694652777776</v>
      </c>
      <c r="Q3" s="75" t="s">
        <v>8120</v>
      </c>
      <c r="R3" s="75">
        <v>0</v>
      </c>
      <c r="S3" s="75">
        <v>0</v>
      </c>
      <c r="T3" s="75">
        <v>0</v>
      </c>
      <c r="U3" s="75">
        <v>0</v>
      </c>
      <c r="V3" s="75">
        <v>23</v>
      </c>
      <c r="W3" s="81"/>
      <c r="X3" s="82" t="str">
        <f>HYPERLINK("https://expo.thelogisticsworld.com/registro/?utm_source=Web&amp;utm_medium=Expo_Web_Conferencias&amp;utm_campaign=Boton_Registrate_Conferencias&amp;utm_term=Universo&amp;utm_content=TLW_Summit_Expo_Registro")</f>
        <v>https://expo.thelogisticsworld.com/registro/?utm_source=Web&amp;utm_medium=Expo_Web_Conferencias&amp;utm_campaign=Boton_Registrate_Conferencias&amp;utm_term=Universo&amp;utm_content=TLW_Summit_Expo_Registro</v>
      </c>
      <c r="Y3" s="75" t="s">
        <v>8177</v>
      </c>
      <c r="Z3" s="75" t="s">
        <v>8049</v>
      </c>
      <c r="AA3" s="75"/>
      <c r="AB3" s="75"/>
      <c r="AC3" s="75"/>
      <c r="AD3" s="75"/>
      <c r="AE3" s="75" t="s">
        <v>287</v>
      </c>
      <c r="AF3" s="82" t="str">
        <f>HYPERLINK("https://twitter.com/satlocklatam/status/1641480478774419457")</f>
        <v>https://twitter.com/satlocklatam/status/1641480478774419457</v>
      </c>
      <c r="AG3" s="77">
        <v>45015.694652777776</v>
      </c>
      <c r="AH3" s="83">
        <v>45015</v>
      </c>
      <c r="AI3" s="81" t="s">
        <v>8269</v>
      </c>
      <c r="AJ3" s="75" t="s">
        <v>270</v>
      </c>
      <c r="AK3" s="75" t="s">
        <v>8299</v>
      </c>
      <c r="AL3" s="75"/>
      <c r="AM3" s="75" t="b">
        <v>0</v>
      </c>
      <c r="AN3" s="75"/>
      <c r="AO3" s="75"/>
      <c r="AP3" s="75"/>
      <c r="AQ3" s="75"/>
      <c r="AR3" s="75"/>
      <c r="AS3" s="75"/>
      <c r="AT3" s="75"/>
      <c r="AU3" s="75"/>
      <c r="AV3" s="75"/>
      <c r="AW3" s="75"/>
      <c r="AX3" s="75"/>
      <c r="AY3" s="75"/>
      <c r="AZ3" s="75"/>
      <c r="BA3" s="75"/>
      <c r="BB3" s="75"/>
      <c r="BC3" s="75"/>
      <c r="BD3" s="82" t="str">
        <f>HYPERLINK("https://pbs.twimg.com/profile_images/1456262976298622990/KgQbKSI9_normal.jpg")</f>
        <v>https://pbs.twimg.com/profile_images/1456262976298622990/KgQbKSI9_normal.jpg</v>
      </c>
      <c r="BE3" s="81" t="s">
        <v>8436</v>
      </c>
      <c r="BF3" s="81" t="s">
        <v>8436</v>
      </c>
      <c r="BG3" s="75"/>
      <c r="BH3" s="81" t="s">
        <v>306</v>
      </c>
      <c r="BI3" s="81" t="s">
        <v>306</v>
      </c>
      <c r="BJ3" s="81" t="s">
        <v>306</v>
      </c>
      <c r="BK3" s="81" t="s">
        <v>8436</v>
      </c>
      <c r="BL3" s="81">
        <v>2791856715</v>
      </c>
      <c r="BM3" s="75"/>
      <c r="BN3" s="75"/>
      <c r="BO3" s="75"/>
      <c r="BP3" s="75"/>
      <c r="BQ3" s="75"/>
      <c r="BR3" s="75"/>
      <c r="BS3" s="75">
        <v>2</v>
      </c>
      <c r="BT3" s="75" t="str">
        <f>REPLACE(INDEX(GroupVertices[Group],MATCH(Edges39[[#This Row],[Vertex 1]],GroupVertices[Vertex],0)),1,1,"")</f>
        <v>1</v>
      </c>
      <c r="BU3" s="75" t="str">
        <f>REPLACE(INDEX(GroupVertices[Group],MATCH(Edges39[[#This Row],[Vertex 2]],GroupVertices[Vertex],0)),1,1,"")</f>
        <v>1</v>
      </c>
      <c r="BV3" s="45">
        <v>0</v>
      </c>
      <c r="BW3" s="46">
        <v>0</v>
      </c>
      <c r="BX3" s="45">
        <v>0</v>
      </c>
      <c r="BY3" s="46">
        <v>0</v>
      </c>
      <c r="BZ3" s="45">
        <v>0</v>
      </c>
      <c r="CA3" s="46">
        <v>0</v>
      </c>
      <c r="CB3" s="45">
        <v>23</v>
      </c>
      <c r="CC3" s="46">
        <v>63.888888888888886</v>
      </c>
      <c r="CD3" s="45">
        <v>36</v>
      </c>
    </row>
    <row r="4" spans="1:82" ht="15" customHeight="1">
      <c r="A4" s="61" t="s">
        <v>8008</v>
      </c>
      <c r="B4" s="61" t="s">
        <v>8049</v>
      </c>
      <c r="C4" s="62"/>
      <c r="D4" s="63"/>
      <c r="E4" s="64"/>
      <c r="F4" s="65"/>
      <c r="G4" s="62"/>
      <c r="H4" s="66"/>
      <c r="I4" s="67"/>
      <c r="J4" s="67"/>
      <c r="K4" s="31" t="s">
        <v>65</v>
      </c>
      <c r="L4" s="74">
        <v>4</v>
      </c>
      <c r="M4" s="74"/>
      <c r="N4" s="69"/>
      <c r="O4" s="76" t="s">
        <v>273</v>
      </c>
      <c r="P4" s="78">
        <v>45020.059699074074</v>
      </c>
      <c r="Q4" s="76" t="s">
        <v>8054</v>
      </c>
      <c r="R4" s="76">
        <v>2</v>
      </c>
      <c r="S4" s="76">
        <v>0</v>
      </c>
      <c r="T4" s="76">
        <v>0</v>
      </c>
      <c r="U4" s="76">
        <v>0</v>
      </c>
      <c r="V4" s="76">
        <v>0</v>
      </c>
      <c r="W4" s="76"/>
      <c r="X4" s="76"/>
      <c r="Y4" s="76"/>
      <c r="Z4" s="76" t="s">
        <v>8049</v>
      </c>
      <c r="AA4" s="76"/>
      <c r="AB4" s="76"/>
      <c r="AC4" s="76"/>
      <c r="AD4" s="76"/>
      <c r="AE4" s="76" t="s">
        <v>287</v>
      </c>
      <c r="AF4" s="79" t="str">
        <f>HYPERLINK("https://twitter.com/satlocklatam/status/1643062320182984704")</f>
        <v>https://twitter.com/satlocklatam/status/1643062320182984704</v>
      </c>
      <c r="AG4" s="78">
        <v>45020.059699074074</v>
      </c>
      <c r="AH4" s="84">
        <v>45020</v>
      </c>
      <c r="AI4" s="80" t="s">
        <v>8196</v>
      </c>
      <c r="AJ4" s="76" t="s">
        <v>270</v>
      </c>
      <c r="AK4" s="76" t="s">
        <v>8270</v>
      </c>
      <c r="AL4" s="76" t="s">
        <v>8300</v>
      </c>
      <c r="AM4" s="76" t="b">
        <v>0</v>
      </c>
      <c r="AN4" s="76"/>
      <c r="AO4" s="76"/>
      <c r="AP4" s="76"/>
      <c r="AQ4" s="76"/>
      <c r="AR4" s="76"/>
      <c r="AS4" s="76"/>
      <c r="AT4" s="76"/>
      <c r="AU4" s="76"/>
      <c r="AV4" s="76"/>
      <c r="AW4" s="76"/>
      <c r="AX4" s="76"/>
      <c r="AY4" s="76"/>
      <c r="AZ4" s="76"/>
      <c r="BA4" s="76"/>
      <c r="BB4" s="76"/>
      <c r="BC4" s="76"/>
      <c r="BD4" s="79" t="str">
        <f>HYPERLINK("https://pbs.twimg.com/profile_images/1456262976298622990/KgQbKSI9_normal.jpg")</f>
        <v>https://pbs.twimg.com/profile_images/1456262976298622990/KgQbKSI9_normal.jpg</v>
      </c>
      <c r="BE4" s="80" t="s">
        <v>8356</v>
      </c>
      <c r="BF4" s="80" t="s">
        <v>8356</v>
      </c>
      <c r="BG4" s="76"/>
      <c r="BH4" s="80" t="s">
        <v>306</v>
      </c>
      <c r="BI4" s="80" t="s">
        <v>306</v>
      </c>
      <c r="BJ4" s="80" t="s">
        <v>8433</v>
      </c>
      <c r="BK4" s="80" t="s">
        <v>8433</v>
      </c>
      <c r="BL4" s="76">
        <v>2791856715</v>
      </c>
      <c r="BM4" s="76"/>
      <c r="BN4" s="76"/>
      <c r="BO4" s="76"/>
      <c r="BP4" s="76"/>
      <c r="BQ4" s="76"/>
      <c r="BR4" s="76"/>
      <c r="BS4" s="76">
        <v>1</v>
      </c>
      <c r="BT4" s="75" t="str">
        <f>REPLACE(INDEX(GroupVertices[Group],MATCH(Edges39[[#This Row],[Vertex 1]],GroupVertices[Vertex],0)),1,1,"")</f>
        <v>1</v>
      </c>
      <c r="BU4" s="75" t="str">
        <f>REPLACE(INDEX(GroupVertices[Group],MATCH(Edges39[[#This Row],[Vertex 2]],GroupVertices[Vertex],0)),1,1,"")</f>
        <v>1</v>
      </c>
      <c r="BV4" s="45"/>
      <c r="BW4" s="46"/>
      <c r="BX4" s="45"/>
      <c r="BY4" s="46"/>
      <c r="BZ4" s="45"/>
      <c r="CA4" s="46"/>
      <c r="CB4" s="45"/>
      <c r="CC4" s="46"/>
      <c r="CD4" s="45"/>
    </row>
    <row r="5" spans="1:82" ht="15">
      <c r="A5" s="61" t="s">
        <v>8008</v>
      </c>
      <c r="B5" s="61" t="s">
        <v>8049</v>
      </c>
      <c r="C5" s="62"/>
      <c r="D5" s="63"/>
      <c r="E5" s="64"/>
      <c r="F5" s="65"/>
      <c r="G5" s="62"/>
      <c r="H5" s="66"/>
      <c r="I5" s="67"/>
      <c r="J5" s="67"/>
      <c r="K5" s="31" t="s">
        <v>65</v>
      </c>
      <c r="L5" s="74">
        <v>5</v>
      </c>
      <c r="M5" s="74"/>
      <c r="N5" s="69"/>
      <c r="O5" s="76" t="s">
        <v>271</v>
      </c>
      <c r="P5" s="78">
        <v>45020.059699074074</v>
      </c>
      <c r="Q5" s="76" t="s">
        <v>8054</v>
      </c>
      <c r="R5" s="76">
        <v>2</v>
      </c>
      <c r="S5" s="76">
        <v>0</v>
      </c>
      <c r="T5" s="76">
        <v>0</v>
      </c>
      <c r="U5" s="76">
        <v>0</v>
      </c>
      <c r="V5" s="76">
        <v>0</v>
      </c>
      <c r="W5" s="76"/>
      <c r="X5" s="76"/>
      <c r="Y5" s="76"/>
      <c r="Z5" s="76" t="s">
        <v>8049</v>
      </c>
      <c r="AA5" s="76"/>
      <c r="AB5" s="76"/>
      <c r="AC5" s="76"/>
      <c r="AD5" s="76"/>
      <c r="AE5" s="76" t="s">
        <v>287</v>
      </c>
      <c r="AF5" s="79" t="str">
        <f>HYPERLINK("https://twitter.com/satlocklatam/status/1643062320182984704")</f>
        <v>https://twitter.com/satlocklatam/status/1643062320182984704</v>
      </c>
      <c r="AG5" s="78">
        <v>45020.059699074074</v>
      </c>
      <c r="AH5" s="84">
        <v>45020</v>
      </c>
      <c r="AI5" s="80" t="s">
        <v>8196</v>
      </c>
      <c r="AJ5" s="76" t="s">
        <v>270</v>
      </c>
      <c r="AK5" s="76" t="s">
        <v>8270</v>
      </c>
      <c r="AL5" s="76" t="s">
        <v>8300</v>
      </c>
      <c r="AM5" s="76" t="b">
        <v>0</v>
      </c>
      <c r="AN5" s="76"/>
      <c r="AO5" s="76"/>
      <c r="AP5" s="76"/>
      <c r="AQ5" s="76"/>
      <c r="AR5" s="76"/>
      <c r="AS5" s="76"/>
      <c r="AT5" s="76"/>
      <c r="AU5" s="76"/>
      <c r="AV5" s="76"/>
      <c r="AW5" s="76"/>
      <c r="AX5" s="76"/>
      <c r="AY5" s="76"/>
      <c r="AZ5" s="76"/>
      <c r="BA5" s="76"/>
      <c r="BB5" s="76"/>
      <c r="BC5" s="76"/>
      <c r="BD5" s="79" t="str">
        <f>HYPERLINK("https://pbs.twimg.com/profile_images/1456262976298622990/KgQbKSI9_normal.jpg")</f>
        <v>https://pbs.twimg.com/profile_images/1456262976298622990/KgQbKSI9_normal.jpg</v>
      </c>
      <c r="BE5" s="80" t="s">
        <v>8356</v>
      </c>
      <c r="BF5" s="80" t="s">
        <v>8356</v>
      </c>
      <c r="BG5" s="76"/>
      <c r="BH5" s="80" t="s">
        <v>306</v>
      </c>
      <c r="BI5" s="80" t="s">
        <v>306</v>
      </c>
      <c r="BJ5" s="80" t="s">
        <v>8433</v>
      </c>
      <c r="BK5" s="80" t="s">
        <v>8433</v>
      </c>
      <c r="BL5" s="76">
        <v>2791856715</v>
      </c>
      <c r="BM5" s="76"/>
      <c r="BN5" s="76"/>
      <c r="BO5" s="76"/>
      <c r="BP5" s="76"/>
      <c r="BQ5" s="76"/>
      <c r="BR5" s="76"/>
      <c r="BS5" s="76">
        <v>1</v>
      </c>
      <c r="BT5" s="75" t="str">
        <f>REPLACE(INDEX(GroupVertices[Group],MATCH(Edges39[[#This Row],[Vertex 1]],GroupVertices[Vertex],0)),1,1,"")</f>
        <v>1</v>
      </c>
      <c r="BU5" s="75" t="str">
        <f>REPLACE(INDEX(GroupVertices[Group],MATCH(Edges39[[#This Row],[Vertex 2]],GroupVertices[Vertex],0)),1,1,"")</f>
        <v>1</v>
      </c>
      <c r="BV5" s="45">
        <v>0</v>
      </c>
      <c r="BW5" s="46">
        <v>0</v>
      </c>
      <c r="BX5" s="45">
        <v>0</v>
      </c>
      <c r="BY5" s="46">
        <v>0</v>
      </c>
      <c r="BZ5" s="45">
        <v>0</v>
      </c>
      <c r="CA5" s="46">
        <v>0</v>
      </c>
      <c r="CB5" s="45">
        <v>13</v>
      </c>
      <c r="CC5" s="46">
        <v>59.09090909090909</v>
      </c>
      <c r="CD5" s="45">
        <v>22</v>
      </c>
    </row>
    <row r="6" spans="1:82" ht="15">
      <c r="A6" s="61" t="s">
        <v>8008</v>
      </c>
      <c r="B6" s="61" t="s">
        <v>8049</v>
      </c>
      <c r="C6" s="62"/>
      <c r="D6" s="63"/>
      <c r="E6" s="64"/>
      <c r="F6" s="65"/>
      <c r="G6" s="62"/>
      <c r="H6" s="66"/>
      <c r="I6" s="67"/>
      <c r="J6" s="67"/>
      <c r="K6" s="31" t="s">
        <v>65</v>
      </c>
      <c r="L6" s="74">
        <v>6</v>
      </c>
      <c r="M6" s="74"/>
      <c r="N6" s="69"/>
      <c r="O6" s="76" t="s">
        <v>272</v>
      </c>
      <c r="P6" s="78">
        <v>45016.864803240744</v>
      </c>
      <c r="Q6" s="76" t="s">
        <v>8055</v>
      </c>
      <c r="R6" s="76">
        <v>0</v>
      </c>
      <c r="S6" s="76">
        <v>1</v>
      </c>
      <c r="T6" s="76">
        <v>0</v>
      </c>
      <c r="U6" s="76">
        <v>0</v>
      </c>
      <c r="V6" s="76">
        <v>21</v>
      </c>
      <c r="W6" s="76"/>
      <c r="X6" s="76" t="s">
        <v>8135</v>
      </c>
      <c r="Y6" s="76" t="s">
        <v>8173</v>
      </c>
      <c r="Z6" s="76" t="s">
        <v>8049</v>
      </c>
      <c r="AA6" s="76"/>
      <c r="AB6" s="79" t="str">
        <f>HYPERLINK("https://pbs.twimg.com/ext_tw_video_thumb/1641904056669970432/pu/img/-AySdECqzRhVnL0v.jpg")</f>
        <v>https://pbs.twimg.com/ext_tw_video_thumb/1641904056669970432/pu/img/-AySdECqzRhVnL0v.jpg</v>
      </c>
      <c r="AC6" s="76" t="s">
        <v>282</v>
      </c>
      <c r="AD6" s="76"/>
      <c r="AE6" s="76" t="s">
        <v>287</v>
      </c>
      <c r="AF6" s="79" t="str">
        <f>HYPERLINK("https://twitter.com/satlocklatam/status/1641904529204551683")</f>
        <v>https://twitter.com/satlocklatam/status/1641904529204551683</v>
      </c>
      <c r="AG6" s="78">
        <v>45016.864803240744</v>
      </c>
      <c r="AH6" s="84">
        <v>45016</v>
      </c>
      <c r="AI6" s="80" t="s">
        <v>8197</v>
      </c>
      <c r="AJ6" s="76" t="s">
        <v>270</v>
      </c>
      <c r="AK6" s="76" t="s">
        <v>8271</v>
      </c>
      <c r="AL6" s="76"/>
      <c r="AM6" s="76" t="b">
        <v>0</v>
      </c>
      <c r="AN6" s="76"/>
      <c r="AO6" s="76"/>
      <c r="AP6" s="76"/>
      <c r="AQ6" s="76"/>
      <c r="AR6" s="76"/>
      <c r="AS6" s="76"/>
      <c r="AT6" s="76"/>
      <c r="AU6" s="76"/>
      <c r="AV6" s="76"/>
      <c r="AW6" s="76" t="s">
        <v>8311</v>
      </c>
      <c r="AX6" s="76">
        <v>34965</v>
      </c>
      <c r="AY6" s="76">
        <v>270</v>
      </c>
      <c r="AZ6" s="76">
        <v>480</v>
      </c>
      <c r="BA6" s="76">
        <v>8</v>
      </c>
      <c r="BB6" s="76"/>
      <c r="BC6" s="76"/>
      <c r="BD6" s="79" t="str">
        <f>HYPERLINK("https://pbs.twimg.com/ext_tw_video_thumb/1641904056669970432/pu/img/-AySdECqzRhVnL0v.jpg")</f>
        <v>https://pbs.twimg.com/ext_tw_video_thumb/1641904056669970432/pu/img/-AySdECqzRhVnL0v.jpg</v>
      </c>
      <c r="BE6" s="80" t="s">
        <v>8357</v>
      </c>
      <c r="BF6" s="80" t="s">
        <v>8357</v>
      </c>
      <c r="BG6" s="76"/>
      <c r="BH6" s="80" t="s">
        <v>306</v>
      </c>
      <c r="BI6" s="80" t="s">
        <v>306</v>
      </c>
      <c r="BJ6" s="80" t="s">
        <v>306</v>
      </c>
      <c r="BK6" s="80" t="s">
        <v>8357</v>
      </c>
      <c r="BL6" s="76">
        <v>2791856715</v>
      </c>
      <c r="BM6" s="76"/>
      <c r="BN6" s="76"/>
      <c r="BO6" s="76"/>
      <c r="BP6" s="76"/>
      <c r="BQ6" s="76"/>
      <c r="BR6" s="76"/>
      <c r="BS6" s="76">
        <v>2</v>
      </c>
      <c r="BT6" s="75" t="str">
        <f>REPLACE(INDEX(GroupVertices[Group],MATCH(Edges39[[#This Row],[Vertex 1]],GroupVertices[Vertex],0)),1,1,"")</f>
        <v>1</v>
      </c>
      <c r="BU6" s="75" t="str">
        <f>REPLACE(INDEX(GroupVertices[Group],MATCH(Edges39[[#This Row],[Vertex 2]],GroupVertices[Vertex],0)),1,1,"")</f>
        <v>1</v>
      </c>
      <c r="BV6" s="45">
        <v>0</v>
      </c>
      <c r="BW6" s="46">
        <v>0</v>
      </c>
      <c r="BX6" s="45">
        <v>0</v>
      </c>
      <c r="BY6" s="46">
        <v>0</v>
      </c>
      <c r="BZ6" s="45">
        <v>0</v>
      </c>
      <c r="CA6" s="46">
        <v>0</v>
      </c>
      <c r="CB6" s="45">
        <v>16</v>
      </c>
      <c r="CC6" s="46">
        <v>59.25925925925926</v>
      </c>
      <c r="CD6" s="45">
        <v>27</v>
      </c>
    </row>
    <row r="7" spans="1:82" ht="15">
      <c r="A7" s="61" t="s">
        <v>8009</v>
      </c>
      <c r="B7" s="61" t="s">
        <v>8049</v>
      </c>
      <c r="C7" s="62"/>
      <c r="D7" s="63"/>
      <c r="E7" s="64"/>
      <c r="F7" s="65"/>
      <c r="G7" s="62"/>
      <c r="H7" s="66"/>
      <c r="I7" s="67"/>
      <c r="J7" s="67"/>
      <c r="K7" s="31" t="s">
        <v>65</v>
      </c>
      <c r="L7" s="74">
        <v>7</v>
      </c>
      <c r="M7" s="74"/>
      <c r="N7" s="69"/>
      <c r="O7" s="76" t="s">
        <v>273</v>
      </c>
      <c r="P7" s="78">
        <v>45015.89165509259</v>
      </c>
      <c r="Q7" s="76" t="s">
        <v>8056</v>
      </c>
      <c r="R7" s="76">
        <v>3</v>
      </c>
      <c r="S7" s="76">
        <v>0</v>
      </c>
      <c r="T7" s="76">
        <v>0</v>
      </c>
      <c r="U7" s="76">
        <v>0</v>
      </c>
      <c r="V7" s="76">
        <v>0</v>
      </c>
      <c r="W7" s="76"/>
      <c r="X7" s="76"/>
      <c r="Y7" s="76"/>
      <c r="Z7" s="76" t="s">
        <v>8181</v>
      </c>
      <c r="AA7" s="76"/>
      <c r="AB7" s="76"/>
      <c r="AC7" s="76"/>
      <c r="AD7" s="76"/>
      <c r="AE7" s="76" t="s">
        <v>287</v>
      </c>
      <c r="AF7" s="79" t="str">
        <f>HYPERLINK("https://twitter.com/karidorantes/status/1641551870505123840")</f>
        <v>https://twitter.com/karidorantes/status/1641551870505123840</v>
      </c>
      <c r="AG7" s="78">
        <v>45015.89165509259</v>
      </c>
      <c r="AH7" s="84">
        <v>45015</v>
      </c>
      <c r="AI7" s="80" t="s">
        <v>8198</v>
      </c>
      <c r="AJ7" s="76" t="s">
        <v>270</v>
      </c>
      <c r="AK7" s="76" t="s">
        <v>8272</v>
      </c>
      <c r="AL7" s="76" t="s">
        <v>8301</v>
      </c>
      <c r="AM7" s="76" t="b">
        <v>0</v>
      </c>
      <c r="AN7" s="76"/>
      <c r="AO7" s="76"/>
      <c r="AP7" s="76"/>
      <c r="AQ7" s="76"/>
      <c r="AR7" s="76"/>
      <c r="AS7" s="76"/>
      <c r="AT7" s="76"/>
      <c r="AU7" s="76"/>
      <c r="AV7" s="76"/>
      <c r="AW7" s="76"/>
      <c r="AX7" s="76"/>
      <c r="AY7" s="76"/>
      <c r="AZ7" s="76"/>
      <c r="BA7" s="76"/>
      <c r="BB7" s="76"/>
      <c r="BC7" s="76"/>
      <c r="BD7" s="79" t="str">
        <f>HYPERLINK("https://pbs.twimg.com/profile_images/764203591074668544/HadDrGam_normal.jpg")</f>
        <v>https://pbs.twimg.com/profile_images/764203591074668544/HadDrGam_normal.jpg</v>
      </c>
      <c r="BE7" s="80" t="s">
        <v>8358</v>
      </c>
      <c r="BF7" s="80" t="s">
        <v>8358</v>
      </c>
      <c r="BG7" s="76"/>
      <c r="BH7" s="80" t="s">
        <v>306</v>
      </c>
      <c r="BI7" s="80" t="s">
        <v>306</v>
      </c>
      <c r="BJ7" s="80" t="s">
        <v>8423</v>
      </c>
      <c r="BK7" s="80" t="s">
        <v>8423</v>
      </c>
      <c r="BL7" s="76">
        <v>835958995</v>
      </c>
      <c r="BM7" s="76"/>
      <c r="BN7" s="76"/>
      <c r="BO7" s="76"/>
      <c r="BP7" s="76"/>
      <c r="BQ7" s="76"/>
      <c r="BR7" s="76"/>
      <c r="BS7" s="76">
        <v>1</v>
      </c>
      <c r="BT7" s="75" t="str">
        <f>REPLACE(INDEX(GroupVertices[Group],MATCH(Edges39[[#This Row],[Vertex 1]],GroupVertices[Vertex],0)),1,1,"")</f>
        <v>1</v>
      </c>
      <c r="BU7" s="75" t="str">
        <f>REPLACE(INDEX(GroupVertices[Group],MATCH(Edges39[[#This Row],[Vertex 2]],GroupVertices[Vertex],0)),1,1,"")</f>
        <v>1</v>
      </c>
      <c r="BV7" s="45"/>
      <c r="BW7" s="46"/>
      <c r="BX7" s="45"/>
      <c r="BY7" s="46"/>
      <c r="BZ7" s="45"/>
      <c r="CA7" s="46"/>
      <c r="CB7" s="45"/>
      <c r="CC7" s="46"/>
      <c r="CD7" s="45"/>
    </row>
    <row r="8" spans="1:82" ht="15">
      <c r="A8" s="61" t="s">
        <v>8009</v>
      </c>
      <c r="B8" s="61" t="s">
        <v>8045</v>
      </c>
      <c r="C8" s="62"/>
      <c r="D8" s="63"/>
      <c r="E8" s="64"/>
      <c r="F8" s="65"/>
      <c r="G8" s="62"/>
      <c r="H8" s="66"/>
      <c r="I8" s="67"/>
      <c r="J8" s="67"/>
      <c r="K8" s="31" t="s">
        <v>65</v>
      </c>
      <c r="L8" s="74">
        <v>8</v>
      </c>
      <c r="M8" s="74"/>
      <c r="N8" s="69"/>
      <c r="O8" s="76" t="s">
        <v>273</v>
      </c>
      <c r="P8" s="78">
        <v>45015.89165509259</v>
      </c>
      <c r="Q8" s="76" t="s">
        <v>8056</v>
      </c>
      <c r="R8" s="76">
        <v>3</v>
      </c>
      <c r="S8" s="76">
        <v>0</v>
      </c>
      <c r="T8" s="76">
        <v>0</v>
      </c>
      <c r="U8" s="76">
        <v>0</v>
      </c>
      <c r="V8" s="76">
        <v>0</v>
      </c>
      <c r="W8" s="76"/>
      <c r="X8" s="76"/>
      <c r="Y8" s="76"/>
      <c r="Z8" s="76" t="s">
        <v>8181</v>
      </c>
      <c r="AA8" s="76"/>
      <c r="AB8" s="76"/>
      <c r="AC8" s="76"/>
      <c r="AD8" s="76"/>
      <c r="AE8" s="76" t="s">
        <v>287</v>
      </c>
      <c r="AF8" s="79" t="str">
        <f>HYPERLINK("https://twitter.com/karidorantes/status/1641551870505123840")</f>
        <v>https://twitter.com/karidorantes/status/1641551870505123840</v>
      </c>
      <c r="AG8" s="78">
        <v>45015.89165509259</v>
      </c>
      <c r="AH8" s="84">
        <v>45015</v>
      </c>
      <c r="AI8" s="80" t="s">
        <v>8198</v>
      </c>
      <c r="AJ8" s="76" t="s">
        <v>270</v>
      </c>
      <c r="AK8" s="76" t="s">
        <v>8272</v>
      </c>
      <c r="AL8" s="76" t="s">
        <v>8301</v>
      </c>
      <c r="AM8" s="76" t="b">
        <v>0</v>
      </c>
      <c r="AN8" s="76"/>
      <c r="AO8" s="76"/>
      <c r="AP8" s="76"/>
      <c r="AQ8" s="76"/>
      <c r="AR8" s="76"/>
      <c r="AS8" s="76"/>
      <c r="AT8" s="76"/>
      <c r="AU8" s="76"/>
      <c r="AV8" s="76"/>
      <c r="AW8" s="76"/>
      <c r="AX8" s="76"/>
      <c r="AY8" s="76"/>
      <c r="AZ8" s="76"/>
      <c r="BA8" s="76"/>
      <c r="BB8" s="76"/>
      <c r="BC8" s="76"/>
      <c r="BD8" s="79" t="str">
        <f>HYPERLINK("https://pbs.twimg.com/profile_images/764203591074668544/HadDrGam_normal.jpg")</f>
        <v>https://pbs.twimg.com/profile_images/764203591074668544/HadDrGam_normal.jpg</v>
      </c>
      <c r="BE8" s="80" t="s">
        <v>8358</v>
      </c>
      <c r="BF8" s="80" t="s">
        <v>8358</v>
      </c>
      <c r="BG8" s="76"/>
      <c r="BH8" s="80" t="s">
        <v>306</v>
      </c>
      <c r="BI8" s="80" t="s">
        <v>306</v>
      </c>
      <c r="BJ8" s="80" t="s">
        <v>8423</v>
      </c>
      <c r="BK8" s="80" t="s">
        <v>8423</v>
      </c>
      <c r="BL8" s="76">
        <v>835958995</v>
      </c>
      <c r="BM8" s="76"/>
      <c r="BN8" s="76"/>
      <c r="BO8" s="76"/>
      <c r="BP8" s="76"/>
      <c r="BQ8" s="76"/>
      <c r="BR8" s="76"/>
      <c r="BS8" s="76">
        <v>1</v>
      </c>
      <c r="BT8" s="75" t="str">
        <f>REPLACE(INDEX(GroupVertices[Group],MATCH(Edges39[[#This Row],[Vertex 1]],GroupVertices[Vertex],0)),1,1,"")</f>
        <v>1</v>
      </c>
      <c r="BU8" s="75" t="str">
        <f>REPLACE(INDEX(GroupVertices[Group],MATCH(Edges39[[#This Row],[Vertex 2]],GroupVertices[Vertex],0)),1,1,"")</f>
        <v>1</v>
      </c>
      <c r="BV8" s="45"/>
      <c r="BW8" s="46"/>
      <c r="BX8" s="45"/>
      <c r="BY8" s="46"/>
      <c r="BZ8" s="45"/>
      <c r="CA8" s="46"/>
      <c r="CB8" s="45"/>
      <c r="CC8" s="46"/>
      <c r="CD8" s="45"/>
    </row>
    <row r="9" spans="1:82" ht="15">
      <c r="A9" s="61" t="s">
        <v>8009</v>
      </c>
      <c r="B9" s="61" t="s">
        <v>8045</v>
      </c>
      <c r="C9" s="62"/>
      <c r="D9" s="63"/>
      <c r="E9" s="64"/>
      <c r="F9" s="65"/>
      <c r="G9" s="62"/>
      <c r="H9" s="66"/>
      <c r="I9" s="67"/>
      <c r="J9" s="67"/>
      <c r="K9" s="31" t="s">
        <v>65</v>
      </c>
      <c r="L9" s="74">
        <v>9</v>
      </c>
      <c r="M9" s="74"/>
      <c r="N9" s="69"/>
      <c r="O9" s="76" t="s">
        <v>271</v>
      </c>
      <c r="P9" s="78">
        <v>45015.89165509259</v>
      </c>
      <c r="Q9" s="76" t="s">
        <v>8056</v>
      </c>
      <c r="R9" s="76">
        <v>3</v>
      </c>
      <c r="S9" s="76">
        <v>0</v>
      </c>
      <c r="T9" s="76">
        <v>0</v>
      </c>
      <c r="U9" s="76">
        <v>0</v>
      </c>
      <c r="V9" s="76">
        <v>0</v>
      </c>
      <c r="W9" s="76"/>
      <c r="X9" s="76"/>
      <c r="Y9" s="76"/>
      <c r="Z9" s="76" t="s">
        <v>8181</v>
      </c>
      <c r="AA9" s="76"/>
      <c r="AB9" s="76"/>
      <c r="AC9" s="76"/>
      <c r="AD9" s="76"/>
      <c r="AE9" s="76" t="s">
        <v>287</v>
      </c>
      <c r="AF9" s="79" t="str">
        <f>HYPERLINK("https://twitter.com/karidorantes/status/1641551870505123840")</f>
        <v>https://twitter.com/karidorantes/status/1641551870505123840</v>
      </c>
      <c r="AG9" s="78">
        <v>45015.89165509259</v>
      </c>
      <c r="AH9" s="84">
        <v>45015</v>
      </c>
      <c r="AI9" s="80" t="s">
        <v>8198</v>
      </c>
      <c r="AJ9" s="76" t="s">
        <v>270</v>
      </c>
      <c r="AK9" s="76" t="s">
        <v>8272</v>
      </c>
      <c r="AL9" s="76" t="s">
        <v>8301</v>
      </c>
      <c r="AM9" s="76" t="b">
        <v>0</v>
      </c>
      <c r="AN9" s="76"/>
      <c r="AO9" s="76"/>
      <c r="AP9" s="76"/>
      <c r="AQ9" s="76"/>
      <c r="AR9" s="76"/>
      <c r="AS9" s="76"/>
      <c r="AT9" s="76"/>
      <c r="AU9" s="76"/>
      <c r="AV9" s="76"/>
      <c r="AW9" s="76"/>
      <c r="AX9" s="76"/>
      <c r="AY9" s="76"/>
      <c r="AZ9" s="76"/>
      <c r="BA9" s="76"/>
      <c r="BB9" s="76"/>
      <c r="BC9" s="76"/>
      <c r="BD9" s="79" t="str">
        <f>HYPERLINK("https://pbs.twimg.com/profile_images/764203591074668544/HadDrGam_normal.jpg")</f>
        <v>https://pbs.twimg.com/profile_images/764203591074668544/HadDrGam_normal.jpg</v>
      </c>
      <c r="BE9" s="80" t="s">
        <v>8358</v>
      </c>
      <c r="BF9" s="80" t="s">
        <v>8358</v>
      </c>
      <c r="BG9" s="76"/>
      <c r="BH9" s="80" t="s">
        <v>306</v>
      </c>
      <c r="BI9" s="80" t="s">
        <v>306</v>
      </c>
      <c r="BJ9" s="80" t="s">
        <v>8423</v>
      </c>
      <c r="BK9" s="80" t="s">
        <v>8423</v>
      </c>
      <c r="BL9" s="76">
        <v>835958995</v>
      </c>
      <c r="BM9" s="76"/>
      <c r="BN9" s="76"/>
      <c r="BO9" s="76"/>
      <c r="BP9" s="76"/>
      <c r="BQ9" s="76"/>
      <c r="BR9" s="76"/>
      <c r="BS9" s="76">
        <v>1</v>
      </c>
      <c r="BT9" s="75" t="str">
        <f>REPLACE(INDEX(GroupVertices[Group],MATCH(Edges39[[#This Row],[Vertex 1]],GroupVertices[Vertex],0)),1,1,"")</f>
        <v>1</v>
      </c>
      <c r="BU9" s="75" t="str">
        <f>REPLACE(INDEX(GroupVertices[Group],MATCH(Edges39[[#This Row],[Vertex 2]],GroupVertices[Vertex],0)),1,1,"")</f>
        <v>1</v>
      </c>
      <c r="BV9" s="45">
        <v>0</v>
      </c>
      <c r="BW9" s="46">
        <v>0</v>
      </c>
      <c r="BX9" s="45">
        <v>0</v>
      </c>
      <c r="BY9" s="46">
        <v>0</v>
      </c>
      <c r="BZ9" s="45">
        <v>0</v>
      </c>
      <c r="CA9" s="46">
        <v>0</v>
      </c>
      <c r="CB9" s="45">
        <v>10</v>
      </c>
      <c r="CC9" s="46">
        <v>50</v>
      </c>
      <c r="CD9" s="45">
        <v>20</v>
      </c>
    </row>
    <row r="10" spans="1:82" ht="15">
      <c r="A10" s="61" t="s">
        <v>8010</v>
      </c>
      <c r="B10" s="61" t="s">
        <v>8049</v>
      </c>
      <c r="C10" s="62"/>
      <c r="D10" s="63"/>
      <c r="E10" s="64"/>
      <c r="F10" s="65"/>
      <c r="G10" s="62"/>
      <c r="H10" s="66"/>
      <c r="I10" s="67"/>
      <c r="J10" s="67"/>
      <c r="K10" s="31" t="s">
        <v>65</v>
      </c>
      <c r="L10" s="74">
        <v>10</v>
      </c>
      <c r="M10" s="74"/>
      <c r="N10" s="69"/>
      <c r="O10" s="76" t="s">
        <v>273</v>
      </c>
      <c r="P10" s="78">
        <v>45015.85166666667</v>
      </c>
      <c r="Q10" s="76" t="s">
        <v>8057</v>
      </c>
      <c r="R10" s="76">
        <v>1</v>
      </c>
      <c r="S10" s="76">
        <v>0</v>
      </c>
      <c r="T10" s="76">
        <v>0</v>
      </c>
      <c r="U10" s="76">
        <v>0</v>
      </c>
      <c r="V10" s="76">
        <v>0</v>
      </c>
      <c r="W10" s="76"/>
      <c r="X10" s="76"/>
      <c r="Y10" s="76"/>
      <c r="Z10" s="76" t="s">
        <v>8182</v>
      </c>
      <c r="AA10" s="76"/>
      <c r="AB10" s="76"/>
      <c r="AC10" s="76"/>
      <c r="AD10" s="76"/>
      <c r="AE10" s="76" t="s">
        <v>287</v>
      </c>
      <c r="AF10" s="79" t="str">
        <f>HYPERLINK("https://twitter.com/ferchaber1/status/1641537380938031132")</f>
        <v>https://twitter.com/ferchaber1/status/1641537380938031132</v>
      </c>
      <c r="AG10" s="78">
        <v>45015.85166666667</v>
      </c>
      <c r="AH10" s="84">
        <v>45015</v>
      </c>
      <c r="AI10" s="80" t="s">
        <v>8199</v>
      </c>
      <c r="AJ10" s="76" t="s">
        <v>270</v>
      </c>
      <c r="AK10" s="76" t="s">
        <v>8272</v>
      </c>
      <c r="AL10" s="76" t="s">
        <v>8301</v>
      </c>
      <c r="AM10" s="76" t="b">
        <v>0</v>
      </c>
      <c r="AN10" s="76"/>
      <c r="AO10" s="76"/>
      <c r="AP10" s="76"/>
      <c r="AQ10" s="76"/>
      <c r="AR10" s="76"/>
      <c r="AS10" s="76"/>
      <c r="AT10" s="76"/>
      <c r="AU10" s="76"/>
      <c r="AV10" s="76"/>
      <c r="AW10" s="76"/>
      <c r="AX10" s="76"/>
      <c r="AY10" s="76"/>
      <c r="AZ10" s="76"/>
      <c r="BA10" s="76"/>
      <c r="BB10" s="76"/>
      <c r="BC10" s="76"/>
      <c r="BD10" s="79" t="str">
        <f>HYPERLINK("https://pbs.twimg.com/profile_images/1633224315935027202/5nw7g7Nu_normal.jpg")</f>
        <v>https://pbs.twimg.com/profile_images/1633224315935027202/5nw7g7Nu_normal.jpg</v>
      </c>
      <c r="BE10" s="80" t="s">
        <v>8359</v>
      </c>
      <c r="BF10" s="80" t="s">
        <v>8359</v>
      </c>
      <c r="BG10" s="76"/>
      <c r="BH10" s="80" t="s">
        <v>306</v>
      </c>
      <c r="BI10" s="80" t="s">
        <v>306</v>
      </c>
      <c r="BJ10" s="80" t="s">
        <v>8413</v>
      </c>
      <c r="BK10" s="80" t="s">
        <v>8413</v>
      </c>
      <c r="BL10" s="80" t="s">
        <v>8440</v>
      </c>
      <c r="BM10" s="76"/>
      <c r="BN10" s="76"/>
      <c r="BO10" s="76"/>
      <c r="BP10" s="76"/>
      <c r="BQ10" s="76"/>
      <c r="BR10" s="76"/>
      <c r="BS10" s="76">
        <v>1</v>
      </c>
      <c r="BT10" s="75" t="str">
        <f>REPLACE(INDEX(GroupVertices[Group],MATCH(Edges39[[#This Row],[Vertex 1]],GroupVertices[Vertex],0)),1,1,"")</f>
        <v>7</v>
      </c>
      <c r="BU10" s="75" t="str">
        <f>REPLACE(INDEX(GroupVertices[Group],MATCH(Edges39[[#This Row],[Vertex 2]],GroupVertices[Vertex],0)),1,1,"")</f>
        <v>1</v>
      </c>
      <c r="BV10" s="45"/>
      <c r="BW10" s="46"/>
      <c r="BX10" s="45"/>
      <c r="BY10" s="46"/>
      <c r="BZ10" s="45"/>
      <c r="CA10" s="46"/>
      <c r="CB10" s="45"/>
      <c r="CC10" s="46"/>
      <c r="CD10" s="45"/>
    </row>
    <row r="11" spans="1:82" ht="15">
      <c r="A11" s="61" t="s">
        <v>8010</v>
      </c>
      <c r="B11" s="61" t="s">
        <v>8042</v>
      </c>
      <c r="C11" s="62"/>
      <c r="D11" s="63"/>
      <c r="E11" s="64"/>
      <c r="F11" s="65"/>
      <c r="G11" s="62"/>
      <c r="H11" s="66"/>
      <c r="I11" s="67"/>
      <c r="J11" s="67"/>
      <c r="K11" s="31" t="s">
        <v>65</v>
      </c>
      <c r="L11" s="74">
        <v>11</v>
      </c>
      <c r="M11" s="74"/>
      <c r="N11" s="69"/>
      <c r="O11" s="76" t="s">
        <v>273</v>
      </c>
      <c r="P11" s="78">
        <v>45015.85166666667</v>
      </c>
      <c r="Q11" s="76" t="s">
        <v>8057</v>
      </c>
      <c r="R11" s="76">
        <v>1</v>
      </c>
      <c r="S11" s="76">
        <v>0</v>
      </c>
      <c r="T11" s="76">
        <v>0</v>
      </c>
      <c r="U11" s="76">
        <v>0</v>
      </c>
      <c r="V11" s="76">
        <v>0</v>
      </c>
      <c r="W11" s="76"/>
      <c r="X11" s="76"/>
      <c r="Y11" s="76"/>
      <c r="Z11" s="76" t="s">
        <v>8182</v>
      </c>
      <c r="AA11" s="76"/>
      <c r="AB11" s="76"/>
      <c r="AC11" s="76"/>
      <c r="AD11" s="76"/>
      <c r="AE11" s="76" t="s">
        <v>287</v>
      </c>
      <c r="AF11" s="79" t="str">
        <f>HYPERLINK("https://twitter.com/ferchaber1/status/1641537380938031132")</f>
        <v>https://twitter.com/ferchaber1/status/1641537380938031132</v>
      </c>
      <c r="AG11" s="78">
        <v>45015.85166666667</v>
      </c>
      <c r="AH11" s="84">
        <v>45015</v>
      </c>
      <c r="AI11" s="80" t="s">
        <v>8199</v>
      </c>
      <c r="AJ11" s="76" t="s">
        <v>270</v>
      </c>
      <c r="AK11" s="76" t="s">
        <v>8272</v>
      </c>
      <c r="AL11" s="76" t="s">
        <v>8301</v>
      </c>
      <c r="AM11" s="76" t="b">
        <v>0</v>
      </c>
      <c r="AN11" s="76"/>
      <c r="AO11" s="76"/>
      <c r="AP11" s="76"/>
      <c r="AQ11" s="76"/>
      <c r="AR11" s="76"/>
      <c r="AS11" s="76"/>
      <c r="AT11" s="76"/>
      <c r="AU11" s="76"/>
      <c r="AV11" s="76"/>
      <c r="AW11" s="76"/>
      <c r="AX11" s="76"/>
      <c r="AY11" s="76"/>
      <c r="AZ11" s="76"/>
      <c r="BA11" s="76"/>
      <c r="BB11" s="76"/>
      <c r="BC11" s="76"/>
      <c r="BD11" s="79" t="str">
        <f>HYPERLINK("https://pbs.twimg.com/profile_images/1633224315935027202/5nw7g7Nu_normal.jpg")</f>
        <v>https://pbs.twimg.com/profile_images/1633224315935027202/5nw7g7Nu_normal.jpg</v>
      </c>
      <c r="BE11" s="80" t="s">
        <v>8359</v>
      </c>
      <c r="BF11" s="80" t="s">
        <v>8359</v>
      </c>
      <c r="BG11" s="76"/>
      <c r="BH11" s="80" t="s">
        <v>306</v>
      </c>
      <c r="BI11" s="80" t="s">
        <v>306</v>
      </c>
      <c r="BJ11" s="80" t="s">
        <v>8413</v>
      </c>
      <c r="BK11" s="80" t="s">
        <v>8413</v>
      </c>
      <c r="BL11" s="80" t="s">
        <v>8440</v>
      </c>
      <c r="BM11" s="76"/>
      <c r="BN11" s="76"/>
      <c r="BO11" s="76"/>
      <c r="BP11" s="76"/>
      <c r="BQ11" s="76"/>
      <c r="BR11" s="76"/>
      <c r="BS11" s="76">
        <v>1</v>
      </c>
      <c r="BT11" s="75" t="str">
        <f>REPLACE(INDEX(GroupVertices[Group],MATCH(Edges39[[#This Row],[Vertex 1]],GroupVertices[Vertex],0)),1,1,"")</f>
        <v>7</v>
      </c>
      <c r="BU11" s="75" t="str">
        <f>REPLACE(INDEX(GroupVertices[Group],MATCH(Edges39[[#This Row],[Vertex 2]],GroupVertices[Vertex],0)),1,1,"")</f>
        <v>7</v>
      </c>
      <c r="BV11" s="45"/>
      <c r="BW11" s="46"/>
      <c r="BX11" s="45"/>
      <c r="BY11" s="46"/>
      <c r="BZ11" s="45"/>
      <c r="CA11" s="46"/>
      <c r="CB11" s="45"/>
      <c r="CC11" s="46"/>
      <c r="CD11" s="45"/>
    </row>
    <row r="12" spans="1:82" ht="15">
      <c r="A12" s="61" t="s">
        <v>8010</v>
      </c>
      <c r="B12" s="61" t="s">
        <v>8042</v>
      </c>
      <c r="C12" s="62"/>
      <c r="D12" s="63"/>
      <c r="E12" s="64"/>
      <c r="F12" s="65"/>
      <c r="G12" s="62"/>
      <c r="H12" s="66"/>
      <c r="I12" s="67"/>
      <c r="J12" s="67"/>
      <c r="K12" s="31" t="s">
        <v>65</v>
      </c>
      <c r="L12" s="74">
        <v>12</v>
      </c>
      <c r="M12" s="74"/>
      <c r="N12" s="69"/>
      <c r="O12" s="76" t="s">
        <v>271</v>
      </c>
      <c r="P12" s="78">
        <v>45015.85166666667</v>
      </c>
      <c r="Q12" s="76" t="s">
        <v>8057</v>
      </c>
      <c r="R12" s="76">
        <v>1</v>
      </c>
      <c r="S12" s="76">
        <v>0</v>
      </c>
      <c r="T12" s="76">
        <v>0</v>
      </c>
      <c r="U12" s="76">
        <v>0</v>
      </c>
      <c r="V12" s="76">
        <v>0</v>
      </c>
      <c r="W12" s="76"/>
      <c r="X12" s="76"/>
      <c r="Y12" s="76"/>
      <c r="Z12" s="76" t="s">
        <v>8182</v>
      </c>
      <c r="AA12" s="76"/>
      <c r="AB12" s="76"/>
      <c r="AC12" s="76"/>
      <c r="AD12" s="76"/>
      <c r="AE12" s="76" t="s">
        <v>287</v>
      </c>
      <c r="AF12" s="79" t="str">
        <f>HYPERLINK("https://twitter.com/ferchaber1/status/1641537380938031132")</f>
        <v>https://twitter.com/ferchaber1/status/1641537380938031132</v>
      </c>
      <c r="AG12" s="78">
        <v>45015.85166666667</v>
      </c>
      <c r="AH12" s="84">
        <v>45015</v>
      </c>
      <c r="AI12" s="80" t="s">
        <v>8199</v>
      </c>
      <c r="AJ12" s="76" t="s">
        <v>270</v>
      </c>
      <c r="AK12" s="76" t="s">
        <v>8272</v>
      </c>
      <c r="AL12" s="76" t="s">
        <v>8301</v>
      </c>
      <c r="AM12" s="76" t="b">
        <v>0</v>
      </c>
      <c r="AN12" s="76"/>
      <c r="AO12" s="76"/>
      <c r="AP12" s="76"/>
      <c r="AQ12" s="76"/>
      <c r="AR12" s="76"/>
      <c r="AS12" s="76"/>
      <c r="AT12" s="76"/>
      <c r="AU12" s="76"/>
      <c r="AV12" s="76"/>
      <c r="AW12" s="76"/>
      <c r="AX12" s="76"/>
      <c r="AY12" s="76"/>
      <c r="AZ12" s="76"/>
      <c r="BA12" s="76"/>
      <c r="BB12" s="76"/>
      <c r="BC12" s="76"/>
      <c r="BD12" s="79" t="str">
        <f>HYPERLINK("https://pbs.twimg.com/profile_images/1633224315935027202/5nw7g7Nu_normal.jpg")</f>
        <v>https://pbs.twimg.com/profile_images/1633224315935027202/5nw7g7Nu_normal.jpg</v>
      </c>
      <c r="BE12" s="80" t="s">
        <v>8359</v>
      </c>
      <c r="BF12" s="80" t="s">
        <v>8359</v>
      </c>
      <c r="BG12" s="76"/>
      <c r="BH12" s="80" t="s">
        <v>306</v>
      </c>
      <c r="BI12" s="80" t="s">
        <v>306</v>
      </c>
      <c r="BJ12" s="80" t="s">
        <v>8413</v>
      </c>
      <c r="BK12" s="80" t="s">
        <v>8413</v>
      </c>
      <c r="BL12" s="80" t="s">
        <v>8440</v>
      </c>
      <c r="BM12" s="76"/>
      <c r="BN12" s="76"/>
      <c r="BO12" s="76"/>
      <c r="BP12" s="76"/>
      <c r="BQ12" s="76"/>
      <c r="BR12" s="76"/>
      <c r="BS12" s="76">
        <v>1</v>
      </c>
      <c r="BT12" s="75" t="str">
        <f>REPLACE(INDEX(GroupVertices[Group],MATCH(Edges39[[#This Row],[Vertex 1]],GroupVertices[Vertex],0)),1,1,"")</f>
        <v>7</v>
      </c>
      <c r="BU12" s="75" t="str">
        <f>REPLACE(INDEX(GroupVertices[Group],MATCH(Edges39[[#This Row],[Vertex 2]],GroupVertices[Vertex],0)),1,1,"")</f>
        <v>7</v>
      </c>
      <c r="BV12" s="45">
        <v>0</v>
      </c>
      <c r="BW12" s="46">
        <v>0</v>
      </c>
      <c r="BX12" s="45">
        <v>0</v>
      </c>
      <c r="BY12" s="46">
        <v>0</v>
      </c>
      <c r="BZ12" s="45">
        <v>0</v>
      </c>
      <c r="CA12" s="46">
        <v>0</v>
      </c>
      <c r="CB12" s="45">
        <v>10</v>
      </c>
      <c r="CC12" s="46">
        <v>50</v>
      </c>
      <c r="CD12" s="45">
        <v>20</v>
      </c>
    </row>
    <row r="13" spans="1:82" ht="15">
      <c r="A13" s="61" t="s">
        <v>8011</v>
      </c>
      <c r="B13" s="61" t="s">
        <v>8051</v>
      </c>
      <c r="C13" s="62"/>
      <c r="D13" s="63"/>
      <c r="E13" s="64"/>
      <c r="F13" s="65"/>
      <c r="G13" s="62"/>
      <c r="H13" s="66"/>
      <c r="I13" s="67"/>
      <c r="J13" s="67"/>
      <c r="K13" s="31" t="s">
        <v>65</v>
      </c>
      <c r="L13" s="74">
        <v>13</v>
      </c>
      <c r="M13" s="74"/>
      <c r="N13" s="69"/>
      <c r="O13" s="76" t="s">
        <v>272</v>
      </c>
      <c r="P13" s="78">
        <v>45021.7491087963</v>
      </c>
      <c r="Q13" s="76" t="s">
        <v>8058</v>
      </c>
      <c r="R13" s="76">
        <v>1</v>
      </c>
      <c r="S13" s="76">
        <v>3</v>
      </c>
      <c r="T13" s="76">
        <v>0</v>
      </c>
      <c r="U13" s="76">
        <v>0</v>
      </c>
      <c r="V13" s="76">
        <v>92</v>
      </c>
      <c r="W13" s="76"/>
      <c r="X13" s="79" t="str">
        <f>HYPERLINK("https://latrucker.com.mx/5-razones-para-asistir-a-the-logistics-world-2023/")</f>
        <v>https://latrucker.com.mx/5-razones-para-asistir-a-the-logistics-world-2023/</v>
      </c>
      <c r="Y13" s="76" t="s">
        <v>8174</v>
      </c>
      <c r="Z13" s="76" t="s">
        <v>8183</v>
      </c>
      <c r="AA13" s="76"/>
      <c r="AB13" s="76"/>
      <c r="AC13" s="76"/>
      <c r="AD13" s="76"/>
      <c r="AE13" s="76" t="s">
        <v>287</v>
      </c>
      <c r="AF13" s="79" t="str">
        <f>HYPERLINK("https://twitter.com/trucker_la/status/1643674543133962240")</f>
        <v>https://twitter.com/trucker_la/status/1643674543133962240</v>
      </c>
      <c r="AG13" s="78">
        <v>45021.7491087963</v>
      </c>
      <c r="AH13" s="84">
        <v>45021</v>
      </c>
      <c r="AI13" s="80" t="s">
        <v>8200</v>
      </c>
      <c r="AJ13" s="76" t="s">
        <v>270</v>
      </c>
      <c r="AK13" s="76"/>
      <c r="AL13" s="76" t="s">
        <v>8301</v>
      </c>
      <c r="AM13" s="76" t="b">
        <v>0</v>
      </c>
      <c r="AN13" s="76"/>
      <c r="AO13" s="76"/>
      <c r="AP13" s="76"/>
      <c r="AQ13" s="76"/>
      <c r="AR13" s="76"/>
      <c r="AS13" s="76"/>
      <c r="AT13" s="76"/>
      <c r="AU13" s="76"/>
      <c r="AV13" s="76"/>
      <c r="AW13" s="76"/>
      <c r="AX13" s="76"/>
      <c r="AY13" s="76"/>
      <c r="AZ13" s="76"/>
      <c r="BA13" s="76"/>
      <c r="BB13" s="76"/>
      <c r="BC13" s="76"/>
      <c r="BD13" s="79" t="str">
        <f>HYPERLINK("https://pbs.twimg.com/profile_images/1610309729854656513/Uo8YUsP8_normal.jpg")</f>
        <v>https://pbs.twimg.com/profile_images/1610309729854656513/Uo8YUsP8_normal.jpg</v>
      </c>
      <c r="BE13" s="80" t="s">
        <v>8360</v>
      </c>
      <c r="BF13" s="80" t="s">
        <v>8360</v>
      </c>
      <c r="BG13" s="76"/>
      <c r="BH13" s="80" t="s">
        <v>306</v>
      </c>
      <c r="BI13" s="80" t="s">
        <v>306</v>
      </c>
      <c r="BJ13" s="80" t="s">
        <v>306</v>
      </c>
      <c r="BK13" s="80" t="s">
        <v>8360</v>
      </c>
      <c r="BL13" s="80" t="s">
        <v>8441</v>
      </c>
      <c r="BM13" s="76"/>
      <c r="BN13" s="76"/>
      <c r="BO13" s="76"/>
      <c r="BP13" s="76"/>
      <c r="BQ13" s="76"/>
      <c r="BR13" s="76"/>
      <c r="BS13" s="76">
        <v>1</v>
      </c>
      <c r="BT13" s="75" t="str">
        <f>REPLACE(INDEX(GroupVertices[Group],MATCH(Edges39[[#This Row],[Vertex 1]],GroupVertices[Vertex],0)),1,1,"")</f>
        <v>3</v>
      </c>
      <c r="BU13" s="75" t="str">
        <f>REPLACE(INDEX(GroupVertices[Group],MATCH(Edges39[[#This Row],[Vertex 2]],GroupVertices[Vertex],0)),1,1,"")</f>
        <v>3</v>
      </c>
      <c r="BV13" s="45"/>
      <c r="BW13" s="46"/>
      <c r="BX13" s="45"/>
      <c r="BY13" s="46"/>
      <c r="BZ13" s="45"/>
      <c r="CA13" s="46"/>
      <c r="CB13" s="45"/>
      <c r="CC13" s="46"/>
      <c r="CD13" s="45"/>
    </row>
    <row r="14" spans="1:82" ht="15">
      <c r="A14" s="61" t="s">
        <v>8011</v>
      </c>
      <c r="B14" s="61" t="s">
        <v>8052</v>
      </c>
      <c r="C14" s="62"/>
      <c r="D14" s="63"/>
      <c r="E14" s="64"/>
      <c r="F14" s="65"/>
      <c r="G14" s="62"/>
      <c r="H14" s="66"/>
      <c r="I14" s="67"/>
      <c r="J14" s="67"/>
      <c r="K14" s="31" t="s">
        <v>65</v>
      </c>
      <c r="L14" s="74">
        <v>14</v>
      </c>
      <c r="M14" s="74"/>
      <c r="N14" s="69"/>
      <c r="O14" s="76" t="s">
        <v>272</v>
      </c>
      <c r="P14" s="78">
        <v>45021.7491087963</v>
      </c>
      <c r="Q14" s="76" t="s">
        <v>8058</v>
      </c>
      <c r="R14" s="76">
        <v>1</v>
      </c>
      <c r="S14" s="76">
        <v>3</v>
      </c>
      <c r="T14" s="76">
        <v>0</v>
      </c>
      <c r="U14" s="76">
        <v>0</v>
      </c>
      <c r="V14" s="76">
        <v>92</v>
      </c>
      <c r="W14" s="76"/>
      <c r="X14" s="79" t="str">
        <f>HYPERLINK("https://latrucker.com.mx/5-razones-para-asistir-a-the-logistics-world-2023/")</f>
        <v>https://latrucker.com.mx/5-razones-para-asistir-a-the-logistics-world-2023/</v>
      </c>
      <c r="Y14" s="76" t="s">
        <v>8174</v>
      </c>
      <c r="Z14" s="76" t="s">
        <v>8183</v>
      </c>
      <c r="AA14" s="76"/>
      <c r="AB14" s="76"/>
      <c r="AC14" s="76"/>
      <c r="AD14" s="76"/>
      <c r="AE14" s="76" t="s">
        <v>287</v>
      </c>
      <c r="AF14" s="79" t="str">
        <f>HYPERLINK("https://twitter.com/trucker_la/status/1643674543133962240")</f>
        <v>https://twitter.com/trucker_la/status/1643674543133962240</v>
      </c>
      <c r="AG14" s="78">
        <v>45021.7491087963</v>
      </c>
      <c r="AH14" s="84">
        <v>45021</v>
      </c>
      <c r="AI14" s="80" t="s">
        <v>8200</v>
      </c>
      <c r="AJ14" s="76" t="s">
        <v>270</v>
      </c>
      <c r="AK14" s="76"/>
      <c r="AL14" s="76" t="s">
        <v>8301</v>
      </c>
      <c r="AM14" s="76" t="b">
        <v>0</v>
      </c>
      <c r="AN14" s="76"/>
      <c r="AO14" s="76"/>
      <c r="AP14" s="76"/>
      <c r="AQ14" s="76"/>
      <c r="AR14" s="76"/>
      <c r="AS14" s="76"/>
      <c r="AT14" s="76"/>
      <c r="AU14" s="76"/>
      <c r="AV14" s="76"/>
      <c r="AW14" s="76"/>
      <c r="AX14" s="76"/>
      <c r="AY14" s="76"/>
      <c r="AZ14" s="76"/>
      <c r="BA14" s="76"/>
      <c r="BB14" s="76"/>
      <c r="BC14" s="76"/>
      <c r="BD14" s="79" t="str">
        <f>HYPERLINK("https://pbs.twimg.com/profile_images/1610309729854656513/Uo8YUsP8_normal.jpg")</f>
        <v>https://pbs.twimg.com/profile_images/1610309729854656513/Uo8YUsP8_normal.jpg</v>
      </c>
      <c r="BE14" s="80" t="s">
        <v>8360</v>
      </c>
      <c r="BF14" s="80" t="s">
        <v>8360</v>
      </c>
      <c r="BG14" s="76"/>
      <c r="BH14" s="80" t="s">
        <v>306</v>
      </c>
      <c r="BI14" s="80" t="s">
        <v>306</v>
      </c>
      <c r="BJ14" s="80" t="s">
        <v>306</v>
      </c>
      <c r="BK14" s="80" t="s">
        <v>8360</v>
      </c>
      <c r="BL14" s="80" t="s">
        <v>8441</v>
      </c>
      <c r="BM14" s="76"/>
      <c r="BN14" s="76"/>
      <c r="BO14" s="76"/>
      <c r="BP14" s="76"/>
      <c r="BQ14" s="76"/>
      <c r="BR14" s="76"/>
      <c r="BS14" s="76">
        <v>1</v>
      </c>
      <c r="BT14" s="75" t="str">
        <f>REPLACE(INDEX(GroupVertices[Group],MATCH(Edges39[[#This Row],[Vertex 1]],GroupVertices[Vertex],0)),1,1,"")</f>
        <v>3</v>
      </c>
      <c r="BU14" s="75" t="str">
        <f>REPLACE(INDEX(GroupVertices[Group],MATCH(Edges39[[#This Row],[Vertex 2]],GroupVertices[Vertex],0)),1,1,"")</f>
        <v>3</v>
      </c>
      <c r="BV14" s="45">
        <v>0</v>
      </c>
      <c r="BW14" s="46">
        <v>0</v>
      </c>
      <c r="BX14" s="45">
        <v>0</v>
      </c>
      <c r="BY14" s="46">
        <v>0</v>
      </c>
      <c r="BZ14" s="45">
        <v>0</v>
      </c>
      <c r="CA14" s="46">
        <v>0</v>
      </c>
      <c r="CB14" s="45">
        <v>20</v>
      </c>
      <c r="CC14" s="46">
        <v>60.60606060606061</v>
      </c>
      <c r="CD14" s="45">
        <v>33</v>
      </c>
    </row>
    <row r="15" spans="1:82" ht="15">
      <c r="A15" s="61" t="s">
        <v>8012</v>
      </c>
      <c r="B15" s="61" t="s">
        <v>8053</v>
      </c>
      <c r="C15" s="62"/>
      <c r="D15" s="63"/>
      <c r="E15" s="64"/>
      <c r="F15" s="65"/>
      <c r="G15" s="62"/>
      <c r="H15" s="66"/>
      <c r="I15" s="67"/>
      <c r="J15" s="67"/>
      <c r="K15" s="31" t="s">
        <v>65</v>
      </c>
      <c r="L15" s="74">
        <v>15</v>
      </c>
      <c r="M15" s="74"/>
      <c r="N15" s="69"/>
      <c r="O15" s="76" t="s">
        <v>275</v>
      </c>
      <c r="P15" s="78">
        <v>45016.22318287037</v>
      </c>
      <c r="Q15" s="76" t="s">
        <v>8059</v>
      </c>
      <c r="R15" s="76">
        <v>0</v>
      </c>
      <c r="S15" s="76">
        <v>0</v>
      </c>
      <c r="T15" s="76">
        <v>0</v>
      </c>
      <c r="U15" s="76">
        <v>0</v>
      </c>
      <c r="V15" s="76">
        <v>1</v>
      </c>
      <c r="W15" s="76"/>
      <c r="X15" s="76"/>
      <c r="Y15" s="76"/>
      <c r="Z15" s="76" t="s">
        <v>8184</v>
      </c>
      <c r="AA15" s="76"/>
      <c r="AB15" s="76"/>
      <c r="AC15" s="76"/>
      <c r="AD15" s="76"/>
      <c r="AE15" s="76" t="s">
        <v>290</v>
      </c>
      <c r="AF15" s="79" t="str">
        <f>HYPERLINK("https://twitter.com/guadalupex05/status/1641672014527070208")</f>
        <v>https://twitter.com/guadalupex05/status/1641672014527070208</v>
      </c>
      <c r="AG15" s="78">
        <v>45016.22318287037</v>
      </c>
      <c r="AH15" s="84">
        <v>45016</v>
      </c>
      <c r="AI15" s="80" t="s">
        <v>302</v>
      </c>
      <c r="AJ15" s="76" t="s">
        <v>270</v>
      </c>
      <c r="AK15" s="76"/>
      <c r="AL15" s="76"/>
      <c r="AM15" s="76" t="b">
        <v>0</v>
      </c>
      <c r="AN15" s="76"/>
      <c r="AO15" s="76"/>
      <c r="AP15" s="76"/>
      <c r="AQ15" s="76"/>
      <c r="AR15" s="76"/>
      <c r="AS15" s="76"/>
      <c r="AT15" s="76"/>
      <c r="AU15" s="76"/>
      <c r="AV15" s="76"/>
      <c r="AW15" s="76"/>
      <c r="AX15" s="76"/>
      <c r="AY15" s="76"/>
      <c r="AZ15" s="76"/>
      <c r="BA15" s="76"/>
      <c r="BB15" s="76"/>
      <c r="BC15" s="76"/>
      <c r="BD15" s="79" t="str">
        <f>HYPERLINK("https://pbs.twimg.com/profile_images/1215036884293840896/pTAHSwPS_normal.jpg")</f>
        <v>https://pbs.twimg.com/profile_images/1215036884293840896/pTAHSwPS_normal.jpg</v>
      </c>
      <c r="BE15" s="80" t="s">
        <v>8361</v>
      </c>
      <c r="BF15" s="80" t="s">
        <v>8375</v>
      </c>
      <c r="BG15" s="80" t="s">
        <v>8437</v>
      </c>
      <c r="BH15" s="80" t="s">
        <v>8375</v>
      </c>
      <c r="BI15" s="80" t="s">
        <v>306</v>
      </c>
      <c r="BJ15" s="80" t="s">
        <v>306</v>
      </c>
      <c r="BK15" s="80" t="s">
        <v>8375</v>
      </c>
      <c r="BL15" s="76">
        <v>2739710038</v>
      </c>
      <c r="BM15" s="76"/>
      <c r="BN15" s="76"/>
      <c r="BO15" s="76"/>
      <c r="BP15" s="76"/>
      <c r="BQ15" s="76"/>
      <c r="BR15" s="76"/>
      <c r="BS15" s="76">
        <v>1</v>
      </c>
      <c r="BT15" s="75" t="str">
        <f>REPLACE(INDEX(GroupVertices[Group],MATCH(Edges39[[#This Row],[Vertex 1]],GroupVertices[Vertex],0)),1,1,"")</f>
        <v>4</v>
      </c>
      <c r="BU15" s="75" t="str">
        <f>REPLACE(INDEX(GroupVertices[Group],MATCH(Edges39[[#This Row],[Vertex 2]],GroupVertices[Vertex],0)),1,1,"")</f>
        <v>4</v>
      </c>
      <c r="BV15" s="45"/>
      <c r="BW15" s="46"/>
      <c r="BX15" s="45"/>
      <c r="BY15" s="46"/>
      <c r="BZ15" s="45"/>
      <c r="CA15" s="46"/>
      <c r="CB15" s="45"/>
      <c r="CC15" s="46"/>
      <c r="CD15" s="45"/>
    </row>
    <row r="16" spans="1:82" ht="15">
      <c r="A16" s="61" t="s">
        <v>8012</v>
      </c>
      <c r="B16" s="61" t="s">
        <v>8049</v>
      </c>
      <c r="C16" s="62"/>
      <c r="D16" s="63"/>
      <c r="E16" s="64"/>
      <c r="F16" s="65"/>
      <c r="G16" s="62"/>
      <c r="H16" s="66"/>
      <c r="I16" s="67"/>
      <c r="J16" s="67"/>
      <c r="K16" s="31" t="s">
        <v>65</v>
      </c>
      <c r="L16" s="74">
        <v>16</v>
      </c>
      <c r="M16" s="74"/>
      <c r="N16" s="69"/>
      <c r="O16" s="76" t="s">
        <v>275</v>
      </c>
      <c r="P16" s="78">
        <v>45016.22318287037</v>
      </c>
      <c r="Q16" s="76" t="s">
        <v>8059</v>
      </c>
      <c r="R16" s="76">
        <v>0</v>
      </c>
      <c r="S16" s="76">
        <v>0</v>
      </c>
      <c r="T16" s="76">
        <v>0</v>
      </c>
      <c r="U16" s="76">
        <v>0</v>
      </c>
      <c r="V16" s="76">
        <v>1</v>
      </c>
      <c r="W16" s="76"/>
      <c r="X16" s="76"/>
      <c r="Y16" s="76"/>
      <c r="Z16" s="76" t="s">
        <v>8184</v>
      </c>
      <c r="AA16" s="76"/>
      <c r="AB16" s="76"/>
      <c r="AC16" s="76"/>
      <c r="AD16" s="76"/>
      <c r="AE16" s="76" t="s">
        <v>290</v>
      </c>
      <c r="AF16" s="79" t="str">
        <f>HYPERLINK("https://twitter.com/guadalupex05/status/1641672014527070208")</f>
        <v>https://twitter.com/guadalupex05/status/1641672014527070208</v>
      </c>
      <c r="AG16" s="78">
        <v>45016.22318287037</v>
      </c>
      <c r="AH16" s="84">
        <v>45016</v>
      </c>
      <c r="AI16" s="80" t="s">
        <v>302</v>
      </c>
      <c r="AJ16" s="76" t="s">
        <v>270</v>
      </c>
      <c r="AK16" s="76"/>
      <c r="AL16" s="76"/>
      <c r="AM16" s="76" t="b">
        <v>0</v>
      </c>
      <c r="AN16" s="76"/>
      <c r="AO16" s="76"/>
      <c r="AP16" s="76"/>
      <c r="AQ16" s="76"/>
      <c r="AR16" s="76"/>
      <c r="AS16" s="76"/>
      <c r="AT16" s="76"/>
      <c r="AU16" s="76"/>
      <c r="AV16" s="76"/>
      <c r="AW16" s="76"/>
      <c r="AX16" s="76"/>
      <c r="AY16" s="76"/>
      <c r="AZ16" s="76"/>
      <c r="BA16" s="76"/>
      <c r="BB16" s="76"/>
      <c r="BC16" s="76"/>
      <c r="BD16" s="79" t="str">
        <f>HYPERLINK("https://pbs.twimg.com/profile_images/1215036884293840896/pTAHSwPS_normal.jpg")</f>
        <v>https://pbs.twimg.com/profile_images/1215036884293840896/pTAHSwPS_normal.jpg</v>
      </c>
      <c r="BE16" s="80" t="s">
        <v>8361</v>
      </c>
      <c r="BF16" s="80" t="s">
        <v>8375</v>
      </c>
      <c r="BG16" s="80" t="s">
        <v>8437</v>
      </c>
      <c r="BH16" s="80" t="s">
        <v>8375</v>
      </c>
      <c r="BI16" s="80" t="s">
        <v>306</v>
      </c>
      <c r="BJ16" s="80" t="s">
        <v>306</v>
      </c>
      <c r="BK16" s="80" t="s">
        <v>8375</v>
      </c>
      <c r="BL16" s="76">
        <v>2739710038</v>
      </c>
      <c r="BM16" s="76"/>
      <c r="BN16" s="76"/>
      <c r="BO16" s="76"/>
      <c r="BP16" s="76"/>
      <c r="BQ16" s="76"/>
      <c r="BR16" s="76"/>
      <c r="BS16" s="76">
        <v>1</v>
      </c>
      <c r="BT16" s="75" t="str">
        <f>REPLACE(INDEX(GroupVertices[Group],MATCH(Edges39[[#This Row],[Vertex 1]],GroupVertices[Vertex],0)),1,1,"")</f>
        <v>4</v>
      </c>
      <c r="BU16" s="75" t="str">
        <f>REPLACE(INDEX(GroupVertices[Group],MATCH(Edges39[[#This Row],[Vertex 2]],GroupVertices[Vertex],0)),1,1,"")</f>
        <v>1</v>
      </c>
      <c r="BV16" s="45"/>
      <c r="BW16" s="46"/>
      <c r="BX16" s="45"/>
      <c r="BY16" s="46"/>
      <c r="BZ16" s="45"/>
      <c r="CA16" s="46"/>
      <c r="CB16" s="45"/>
      <c r="CC16" s="46"/>
      <c r="CD16" s="45"/>
    </row>
    <row r="17" spans="1:82" ht="15">
      <c r="A17" s="61" t="s">
        <v>8012</v>
      </c>
      <c r="B17" s="61" t="s">
        <v>8019</v>
      </c>
      <c r="C17" s="62"/>
      <c r="D17" s="63"/>
      <c r="E17" s="64"/>
      <c r="F17" s="65"/>
      <c r="G17" s="62"/>
      <c r="H17" s="66"/>
      <c r="I17" s="67"/>
      <c r="J17" s="67"/>
      <c r="K17" s="31" t="s">
        <v>65</v>
      </c>
      <c r="L17" s="74">
        <v>17</v>
      </c>
      <c r="M17" s="74"/>
      <c r="N17" s="69"/>
      <c r="O17" s="76" t="s">
        <v>275</v>
      </c>
      <c r="P17" s="78">
        <v>45016.22318287037</v>
      </c>
      <c r="Q17" s="76" t="s">
        <v>8059</v>
      </c>
      <c r="R17" s="76">
        <v>0</v>
      </c>
      <c r="S17" s="76">
        <v>0</v>
      </c>
      <c r="T17" s="76">
        <v>0</v>
      </c>
      <c r="U17" s="76">
        <v>0</v>
      </c>
      <c r="V17" s="76">
        <v>1</v>
      </c>
      <c r="W17" s="76"/>
      <c r="X17" s="76"/>
      <c r="Y17" s="76"/>
      <c r="Z17" s="76" t="s">
        <v>8184</v>
      </c>
      <c r="AA17" s="76"/>
      <c r="AB17" s="76"/>
      <c r="AC17" s="76"/>
      <c r="AD17" s="76"/>
      <c r="AE17" s="76" t="s">
        <v>290</v>
      </c>
      <c r="AF17" s="79" t="str">
        <f>HYPERLINK("https://twitter.com/guadalupex05/status/1641672014527070208")</f>
        <v>https://twitter.com/guadalupex05/status/1641672014527070208</v>
      </c>
      <c r="AG17" s="78">
        <v>45016.22318287037</v>
      </c>
      <c r="AH17" s="84">
        <v>45016</v>
      </c>
      <c r="AI17" s="80" t="s">
        <v>302</v>
      </c>
      <c r="AJ17" s="76" t="s">
        <v>270</v>
      </c>
      <c r="AK17" s="76"/>
      <c r="AL17" s="76"/>
      <c r="AM17" s="76" t="b">
        <v>0</v>
      </c>
      <c r="AN17" s="76"/>
      <c r="AO17" s="76"/>
      <c r="AP17" s="76"/>
      <c r="AQ17" s="76"/>
      <c r="AR17" s="76"/>
      <c r="AS17" s="76"/>
      <c r="AT17" s="76"/>
      <c r="AU17" s="76"/>
      <c r="AV17" s="76"/>
      <c r="AW17" s="76"/>
      <c r="AX17" s="76"/>
      <c r="AY17" s="76"/>
      <c r="AZ17" s="76"/>
      <c r="BA17" s="76"/>
      <c r="BB17" s="76"/>
      <c r="BC17" s="76"/>
      <c r="BD17" s="79" t="str">
        <f>HYPERLINK("https://pbs.twimg.com/profile_images/1215036884293840896/pTAHSwPS_normal.jpg")</f>
        <v>https://pbs.twimg.com/profile_images/1215036884293840896/pTAHSwPS_normal.jpg</v>
      </c>
      <c r="BE17" s="80" t="s">
        <v>8361</v>
      </c>
      <c r="BF17" s="80" t="s">
        <v>8375</v>
      </c>
      <c r="BG17" s="80" t="s">
        <v>8437</v>
      </c>
      <c r="BH17" s="80" t="s">
        <v>8375</v>
      </c>
      <c r="BI17" s="80" t="s">
        <v>306</v>
      </c>
      <c r="BJ17" s="80" t="s">
        <v>306</v>
      </c>
      <c r="BK17" s="80" t="s">
        <v>8375</v>
      </c>
      <c r="BL17" s="76">
        <v>2739710038</v>
      </c>
      <c r="BM17" s="76"/>
      <c r="BN17" s="76"/>
      <c r="BO17" s="76"/>
      <c r="BP17" s="76"/>
      <c r="BQ17" s="76"/>
      <c r="BR17" s="76"/>
      <c r="BS17" s="76">
        <v>1</v>
      </c>
      <c r="BT17" s="75" t="str">
        <f>REPLACE(INDEX(GroupVertices[Group],MATCH(Edges39[[#This Row],[Vertex 1]],GroupVertices[Vertex],0)),1,1,"")</f>
        <v>4</v>
      </c>
      <c r="BU17" s="75" t="str">
        <f>REPLACE(INDEX(GroupVertices[Group],MATCH(Edges39[[#This Row],[Vertex 2]],GroupVertices[Vertex],0)),1,1,"")</f>
        <v>4</v>
      </c>
      <c r="BV17" s="45"/>
      <c r="BW17" s="46"/>
      <c r="BX17" s="45"/>
      <c r="BY17" s="46"/>
      <c r="BZ17" s="45"/>
      <c r="CA17" s="46"/>
      <c r="CB17" s="45"/>
      <c r="CC17" s="46"/>
      <c r="CD17" s="45"/>
    </row>
    <row r="18" spans="1:82" ht="15">
      <c r="A18" s="61" t="s">
        <v>8012</v>
      </c>
      <c r="B18" s="61" t="s">
        <v>8019</v>
      </c>
      <c r="C18" s="62"/>
      <c r="D18" s="63"/>
      <c r="E18" s="64"/>
      <c r="F18" s="65"/>
      <c r="G18" s="62"/>
      <c r="H18" s="66"/>
      <c r="I18" s="67"/>
      <c r="J18" s="67"/>
      <c r="K18" s="31" t="s">
        <v>65</v>
      </c>
      <c r="L18" s="74">
        <v>18</v>
      </c>
      <c r="M18" s="74"/>
      <c r="N18" s="69"/>
      <c r="O18" s="76" t="s">
        <v>274</v>
      </c>
      <c r="P18" s="78">
        <v>45016.22318287037</v>
      </c>
      <c r="Q18" s="76" t="s">
        <v>8059</v>
      </c>
      <c r="R18" s="76">
        <v>0</v>
      </c>
      <c r="S18" s="76">
        <v>0</v>
      </c>
      <c r="T18" s="76">
        <v>0</v>
      </c>
      <c r="U18" s="76">
        <v>0</v>
      </c>
      <c r="V18" s="76">
        <v>1</v>
      </c>
      <c r="W18" s="76"/>
      <c r="X18" s="76"/>
      <c r="Y18" s="76"/>
      <c r="Z18" s="76" t="s">
        <v>8184</v>
      </c>
      <c r="AA18" s="76"/>
      <c r="AB18" s="76"/>
      <c r="AC18" s="76"/>
      <c r="AD18" s="76"/>
      <c r="AE18" s="76" t="s">
        <v>290</v>
      </c>
      <c r="AF18" s="79" t="str">
        <f>HYPERLINK("https://twitter.com/guadalupex05/status/1641672014527070208")</f>
        <v>https://twitter.com/guadalupex05/status/1641672014527070208</v>
      </c>
      <c r="AG18" s="78">
        <v>45016.22318287037</v>
      </c>
      <c r="AH18" s="84">
        <v>45016</v>
      </c>
      <c r="AI18" s="80" t="s">
        <v>302</v>
      </c>
      <c r="AJ18" s="76" t="s">
        <v>270</v>
      </c>
      <c r="AK18" s="76"/>
      <c r="AL18" s="76"/>
      <c r="AM18" s="76" t="b">
        <v>0</v>
      </c>
      <c r="AN18" s="76"/>
      <c r="AO18" s="76"/>
      <c r="AP18" s="76"/>
      <c r="AQ18" s="76"/>
      <c r="AR18" s="76"/>
      <c r="AS18" s="76"/>
      <c r="AT18" s="76"/>
      <c r="AU18" s="76"/>
      <c r="AV18" s="76"/>
      <c r="AW18" s="76"/>
      <c r="AX18" s="76"/>
      <c r="AY18" s="76"/>
      <c r="AZ18" s="76"/>
      <c r="BA18" s="76"/>
      <c r="BB18" s="76"/>
      <c r="BC18" s="76"/>
      <c r="BD18" s="79" t="str">
        <f>HYPERLINK("https://pbs.twimg.com/profile_images/1215036884293840896/pTAHSwPS_normal.jpg")</f>
        <v>https://pbs.twimg.com/profile_images/1215036884293840896/pTAHSwPS_normal.jpg</v>
      </c>
      <c r="BE18" s="80" t="s">
        <v>8361</v>
      </c>
      <c r="BF18" s="80" t="s">
        <v>8375</v>
      </c>
      <c r="BG18" s="80" t="s">
        <v>8437</v>
      </c>
      <c r="BH18" s="80" t="s">
        <v>8375</v>
      </c>
      <c r="BI18" s="80" t="s">
        <v>306</v>
      </c>
      <c r="BJ18" s="80" t="s">
        <v>306</v>
      </c>
      <c r="BK18" s="80" t="s">
        <v>8375</v>
      </c>
      <c r="BL18" s="76">
        <v>2739710038</v>
      </c>
      <c r="BM18" s="76"/>
      <c r="BN18" s="76"/>
      <c r="BO18" s="76"/>
      <c r="BP18" s="76"/>
      <c r="BQ18" s="76"/>
      <c r="BR18" s="76"/>
      <c r="BS18" s="76">
        <v>1</v>
      </c>
      <c r="BT18" s="75" t="str">
        <f>REPLACE(INDEX(GroupVertices[Group],MATCH(Edges39[[#This Row],[Vertex 1]],GroupVertices[Vertex],0)),1,1,"")</f>
        <v>4</v>
      </c>
      <c r="BU18" s="75" t="str">
        <f>REPLACE(INDEX(GroupVertices[Group],MATCH(Edges39[[#This Row],[Vertex 2]],GroupVertices[Vertex],0)),1,1,"")</f>
        <v>4</v>
      </c>
      <c r="BV18" s="45">
        <v>0</v>
      </c>
      <c r="BW18" s="46">
        <v>0</v>
      </c>
      <c r="BX18" s="45">
        <v>0</v>
      </c>
      <c r="BY18" s="46">
        <v>0</v>
      </c>
      <c r="BZ18" s="45">
        <v>0</v>
      </c>
      <c r="CA18" s="46">
        <v>0</v>
      </c>
      <c r="CB18" s="45">
        <v>3</v>
      </c>
      <c r="CC18" s="46">
        <v>100</v>
      </c>
      <c r="CD18" s="45">
        <v>3</v>
      </c>
    </row>
    <row r="19" spans="1:82" ht="15">
      <c r="A19" s="61" t="s">
        <v>8012</v>
      </c>
      <c r="B19" s="61" t="s">
        <v>8049</v>
      </c>
      <c r="C19" s="62"/>
      <c r="D19" s="63"/>
      <c r="E19" s="64"/>
      <c r="F19" s="65"/>
      <c r="G19" s="62"/>
      <c r="H19" s="66"/>
      <c r="I19" s="67"/>
      <c r="J19" s="67"/>
      <c r="K19" s="31" t="s">
        <v>65</v>
      </c>
      <c r="L19" s="74">
        <v>19</v>
      </c>
      <c r="M19" s="74"/>
      <c r="N19" s="69"/>
      <c r="O19" s="76" t="s">
        <v>273</v>
      </c>
      <c r="P19" s="78">
        <v>45016.21540509259</v>
      </c>
      <c r="Q19" s="76" t="s">
        <v>8060</v>
      </c>
      <c r="R19" s="76">
        <v>3</v>
      </c>
      <c r="S19" s="76">
        <v>0</v>
      </c>
      <c r="T19" s="76">
        <v>0</v>
      </c>
      <c r="U19" s="76">
        <v>0</v>
      </c>
      <c r="V19" s="76">
        <v>0</v>
      </c>
      <c r="W19" s="76"/>
      <c r="X19" s="76"/>
      <c r="Y19" s="76"/>
      <c r="Z19" s="76" t="s">
        <v>8185</v>
      </c>
      <c r="AA19" s="76"/>
      <c r="AB19" s="76"/>
      <c r="AC19" s="76"/>
      <c r="AD19" s="76"/>
      <c r="AE19" s="76" t="s">
        <v>287</v>
      </c>
      <c r="AF19" s="79" t="str">
        <f>HYPERLINK("https://twitter.com/guadalupex05/status/1641669193022988289")</f>
        <v>https://twitter.com/guadalupex05/status/1641669193022988289</v>
      </c>
      <c r="AG19" s="78">
        <v>45016.21540509259</v>
      </c>
      <c r="AH19" s="84">
        <v>45016</v>
      </c>
      <c r="AI19" s="80" t="s">
        <v>8201</v>
      </c>
      <c r="AJ19" s="76" t="s">
        <v>270</v>
      </c>
      <c r="AK19" s="76" t="s">
        <v>8272</v>
      </c>
      <c r="AL19" s="76" t="s">
        <v>8301</v>
      </c>
      <c r="AM19" s="76" t="b">
        <v>0</v>
      </c>
      <c r="AN19" s="76"/>
      <c r="AO19" s="76"/>
      <c r="AP19" s="76"/>
      <c r="AQ19" s="76"/>
      <c r="AR19" s="76"/>
      <c r="AS19" s="76"/>
      <c r="AT19" s="76"/>
      <c r="AU19" s="76"/>
      <c r="AV19" s="76"/>
      <c r="AW19" s="76"/>
      <c r="AX19" s="76"/>
      <c r="AY19" s="76"/>
      <c r="AZ19" s="76"/>
      <c r="BA19" s="76"/>
      <c r="BB19" s="76"/>
      <c r="BC19" s="76"/>
      <c r="BD19" s="79" t="str">
        <f>HYPERLINK("https://pbs.twimg.com/profile_images/1215036884293840896/pTAHSwPS_normal.jpg")</f>
        <v>https://pbs.twimg.com/profile_images/1215036884293840896/pTAHSwPS_normal.jpg</v>
      </c>
      <c r="BE19" s="80" t="s">
        <v>8362</v>
      </c>
      <c r="BF19" s="80" t="s">
        <v>8362</v>
      </c>
      <c r="BG19" s="76"/>
      <c r="BH19" s="80" t="s">
        <v>306</v>
      </c>
      <c r="BI19" s="80" t="s">
        <v>306</v>
      </c>
      <c r="BJ19" s="80" t="s">
        <v>8375</v>
      </c>
      <c r="BK19" s="80" t="s">
        <v>8375</v>
      </c>
      <c r="BL19" s="76">
        <v>2739710038</v>
      </c>
      <c r="BM19" s="76"/>
      <c r="BN19" s="76"/>
      <c r="BO19" s="76"/>
      <c r="BP19" s="76"/>
      <c r="BQ19" s="76"/>
      <c r="BR19" s="76"/>
      <c r="BS19" s="76">
        <v>1</v>
      </c>
      <c r="BT19" s="75" t="str">
        <f>REPLACE(INDEX(GroupVertices[Group],MATCH(Edges39[[#This Row],[Vertex 1]],GroupVertices[Vertex],0)),1,1,"")</f>
        <v>4</v>
      </c>
      <c r="BU19" s="75" t="str">
        <f>REPLACE(INDEX(GroupVertices[Group],MATCH(Edges39[[#This Row],[Vertex 2]],GroupVertices[Vertex],0)),1,1,"")</f>
        <v>1</v>
      </c>
      <c r="BV19" s="45"/>
      <c r="BW19" s="46"/>
      <c r="BX19" s="45"/>
      <c r="BY19" s="46"/>
      <c r="BZ19" s="45"/>
      <c r="CA19" s="46"/>
      <c r="CB19" s="45"/>
      <c r="CC19" s="46"/>
      <c r="CD19" s="45"/>
    </row>
    <row r="20" spans="1:82" ht="15">
      <c r="A20" s="61" t="s">
        <v>8012</v>
      </c>
      <c r="B20" s="61" t="s">
        <v>8019</v>
      </c>
      <c r="C20" s="62"/>
      <c r="D20" s="63"/>
      <c r="E20" s="64"/>
      <c r="F20" s="65"/>
      <c r="G20" s="62"/>
      <c r="H20" s="66"/>
      <c r="I20" s="67"/>
      <c r="J20" s="67"/>
      <c r="K20" s="31" t="s">
        <v>65</v>
      </c>
      <c r="L20" s="74">
        <v>20</v>
      </c>
      <c r="M20" s="74"/>
      <c r="N20" s="69"/>
      <c r="O20" s="76" t="s">
        <v>273</v>
      </c>
      <c r="P20" s="78">
        <v>45016.21540509259</v>
      </c>
      <c r="Q20" s="76" t="s">
        <v>8060</v>
      </c>
      <c r="R20" s="76">
        <v>3</v>
      </c>
      <c r="S20" s="76">
        <v>0</v>
      </c>
      <c r="T20" s="76">
        <v>0</v>
      </c>
      <c r="U20" s="76">
        <v>0</v>
      </c>
      <c r="V20" s="76">
        <v>0</v>
      </c>
      <c r="W20" s="76"/>
      <c r="X20" s="76"/>
      <c r="Y20" s="76"/>
      <c r="Z20" s="76" t="s">
        <v>8185</v>
      </c>
      <c r="AA20" s="76"/>
      <c r="AB20" s="76"/>
      <c r="AC20" s="76"/>
      <c r="AD20" s="76"/>
      <c r="AE20" s="76" t="s">
        <v>287</v>
      </c>
      <c r="AF20" s="79" t="str">
        <f>HYPERLINK("https://twitter.com/guadalupex05/status/1641669193022988289")</f>
        <v>https://twitter.com/guadalupex05/status/1641669193022988289</v>
      </c>
      <c r="AG20" s="78">
        <v>45016.21540509259</v>
      </c>
      <c r="AH20" s="84">
        <v>45016</v>
      </c>
      <c r="AI20" s="80" t="s">
        <v>8201</v>
      </c>
      <c r="AJ20" s="76" t="s">
        <v>270</v>
      </c>
      <c r="AK20" s="76" t="s">
        <v>8272</v>
      </c>
      <c r="AL20" s="76" t="s">
        <v>8301</v>
      </c>
      <c r="AM20" s="76" t="b">
        <v>0</v>
      </c>
      <c r="AN20" s="76"/>
      <c r="AO20" s="76"/>
      <c r="AP20" s="76"/>
      <c r="AQ20" s="76"/>
      <c r="AR20" s="76"/>
      <c r="AS20" s="76"/>
      <c r="AT20" s="76"/>
      <c r="AU20" s="76"/>
      <c r="AV20" s="76"/>
      <c r="AW20" s="76"/>
      <c r="AX20" s="76"/>
      <c r="AY20" s="76"/>
      <c r="AZ20" s="76"/>
      <c r="BA20" s="76"/>
      <c r="BB20" s="76"/>
      <c r="BC20" s="76"/>
      <c r="BD20" s="79" t="str">
        <f>HYPERLINK("https://pbs.twimg.com/profile_images/1215036884293840896/pTAHSwPS_normal.jpg")</f>
        <v>https://pbs.twimg.com/profile_images/1215036884293840896/pTAHSwPS_normal.jpg</v>
      </c>
      <c r="BE20" s="80" t="s">
        <v>8362</v>
      </c>
      <c r="BF20" s="80" t="s">
        <v>8362</v>
      </c>
      <c r="BG20" s="76"/>
      <c r="BH20" s="80" t="s">
        <v>306</v>
      </c>
      <c r="BI20" s="80" t="s">
        <v>306</v>
      </c>
      <c r="BJ20" s="80" t="s">
        <v>8375</v>
      </c>
      <c r="BK20" s="80" t="s">
        <v>8375</v>
      </c>
      <c r="BL20" s="76">
        <v>2739710038</v>
      </c>
      <c r="BM20" s="76"/>
      <c r="BN20" s="76"/>
      <c r="BO20" s="76"/>
      <c r="BP20" s="76"/>
      <c r="BQ20" s="76"/>
      <c r="BR20" s="76"/>
      <c r="BS20" s="76">
        <v>1</v>
      </c>
      <c r="BT20" s="75" t="str">
        <f>REPLACE(INDEX(GroupVertices[Group],MATCH(Edges39[[#This Row],[Vertex 1]],GroupVertices[Vertex],0)),1,1,"")</f>
        <v>4</v>
      </c>
      <c r="BU20" s="75" t="str">
        <f>REPLACE(INDEX(GroupVertices[Group],MATCH(Edges39[[#This Row],[Vertex 2]],GroupVertices[Vertex],0)),1,1,"")</f>
        <v>4</v>
      </c>
      <c r="BV20" s="45"/>
      <c r="BW20" s="46"/>
      <c r="BX20" s="45"/>
      <c r="BY20" s="46"/>
      <c r="BZ20" s="45"/>
      <c r="CA20" s="46"/>
      <c r="CB20" s="45"/>
      <c r="CC20" s="46"/>
      <c r="CD20" s="45"/>
    </row>
    <row r="21" spans="1:82" ht="15">
      <c r="A21" s="61" t="s">
        <v>8012</v>
      </c>
      <c r="B21" s="61" t="s">
        <v>8019</v>
      </c>
      <c r="C21" s="62"/>
      <c r="D21" s="63"/>
      <c r="E21" s="64"/>
      <c r="F21" s="65"/>
      <c r="G21" s="62"/>
      <c r="H21" s="66"/>
      <c r="I21" s="67"/>
      <c r="J21" s="67"/>
      <c r="K21" s="31" t="s">
        <v>65</v>
      </c>
      <c r="L21" s="74">
        <v>21</v>
      </c>
      <c r="M21" s="74"/>
      <c r="N21" s="69"/>
      <c r="O21" s="76" t="s">
        <v>271</v>
      </c>
      <c r="P21" s="78">
        <v>45016.21540509259</v>
      </c>
      <c r="Q21" s="76" t="s">
        <v>8060</v>
      </c>
      <c r="R21" s="76">
        <v>3</v>
      </c>
      <c r="S21" s="76">
        <v>0</v>
      </c>
      <c r="T21" s="76">
        <v>0</v>
      </c>
      <c r="U21" s="76">
        <v>0</v>
      </c>
      <c r="V21" s="76">
        <v>0</v>
      </c>
      <c r="W21" s="76"/>
      <c r="X21" s="76"/>
      <c r="Y21" s="76"/>
      <c r="Z21" s="76" t="s">
        <v>8185</v>
      </c>
      <c r="AA21" s="76"/>
      <c r="AB21" s="76"/>
      <c r="AC21" s="76"/>
      <c r="AD21" s="76"/>
      <c r="AE21" s="76" t="s">
        <v>287</v>
      </c>
      <c r="AF21" s="79" t="str">
        <f>HYPERLINK("https://twitter.com/guadalupex05/status/1641669193022988289")</f>
        <v>https://twitter.com/guadalupex05/status/1641669193022988289</v>
      </c>
      <c r="AG21" s="78">
        <v>45016.21540509259</v>
      </c>
      <c r="AH21" s="84">
        <v>45016</v>
      </c>
      <c r="AI21" s="80" t="s">
        <v>8201</v>
      </c>
      <c r="AJ21" s="76" t="s">
        <v>270</v>
      </c>
      <c r="AK21" s="76" t="s">
        <v>8272</v>
      </c>
      <c r="AL21" s="76" t="s">
        <v>8301</v>
      </c>
      <c r="AM21" s="76" t="b">
        <v>0</v>
      </c>
      <c r="AN21" s="76"/>
      <c r="AO21" s="76"/>
      <c r="AP21" s="76"/>
      <c r="AQ21" s="76"/>
      <c r="AR21" s="76"/>
      <c r="AS21" s="76"/>
      <c r="AT21" s="76"/>
      <c r="AU21" s="76"/>
      <c r="AV21" s="76"/>
      <c r="AW21" s="76"/>
      <c r="AX21" s="76"/>
      <c r="AY21" s="76"/>
      <c r="AZ21" s="76"/>
      <c r="BA21" s="76"/>
      <c r="BB21" s="76"/>
      <c r="BC21" s="76"/>
      <c r="BD21" s="79" t="str">
        <f>HYPERLINK("https://pbs.twimg.com/profile_images/1215036884293840896/pTAHSwPS_normal.jpg")</f>
        <v>https://pbs.twimg.com/profile_images/1215036884293840896/pTAHSwPS_normal.jpg</v>
      </c>
      <c r="BE21" s="80" t="s">
        <v>8362</v>
      </c>
      <c r="BF21" s="80" t="s">
        <v>8362</v>
      </c>
      <c r="BG21" s="76"/>
      <c r="BH21" s="80" t="s">
        <v>306</v>
      </c>
      <c r="BI21" s="80" t="s">
        <v>306</v>
      </c>
      <c r="BJ21" s="80" t="s">
        <v>8375</v>
      </c>
      <c r="BK21" s="80" t="s">
        <v>8375</v>
      </c>
      <c r="BL21" s="76">
        <v>2739710038</v>
      </c>
      <c r="BM21" s="76"/>
      <c r="BN21" s="76"/>
      <c r="BO21" s="76"/>
      <c r="BP21" s="76"/>
      <c r="BQ21" s="76"/>
      <c r="BR21" s="76"/>
      <c r="BS21" s="76">
        <v>1</v>
      </c>
      <c r="BT21" s="75" t="str">
        <f>REPLACE(INDEX(GroupVertices[Group],MATCH(Edges39[[#This Row],[Vertex 1]],GroupVertices[Vertex],0)),1,1,"")</f>
        <v>4</v>
      </c>
      <c r="BU21" s="75" t="str">
        <f>REPLACE(INDEX(GroupVertices[Group],MATCH(Edges39[[#This Row],[Vertex 2]],GroupVertices[Vertex],0)),1,1,"")</f>
        <v>4</v>
      </c>
      <c r="BV21" s="45">
        <v>0</v>
      </c>
      <c r="BW21" s="46">
        <v>0</v>
      </c>
      <c r="BX21" s="45">
        <v>0</v>
      </c>
      <c r="BY21" s="46">
        <v>0</v>
      </c>
      <c r="BZ21" s="45">
        <v>0</v>
      </c>
      <c r="CA21" s="46">
        <v>0</v>
      </c>
      <c r="CB21" s="45">
        <v>10</v>
      </c>
      <c r="CC21" s="46">
        <v>50</v>
      </c>
      <c r="CD21" s="45">
        <v>20</v>
      </c>
    </row>
    <row r="22" spans="1:82" ht="15">
      <c r="A22" s="61" t="s">
        <v>8013</v>
      </c>
      <c r="B22" s="61" t="s">
        <v>8028</v>
      </c>
      <c r="C22" s="62"/>
      <c r="D22" s="63"/>
      <c r="E22" s="64"/>
      <c r="F22" s="65"/>
      <c r="G22" s="62"/>
      <c r="H22" s="66"/>
      <c r="I22" s="67"/>
      <c r="J22" s="67"/>
      <c r="K22" s="31" t="s">
        <v>65</v>
      </c>
      <c r="L22" s="74">
        <v>22</v>
      </c>
      <c r="M22" s="74"/>
      <c r="N22" s="69"/>
      <c r="O22" s="76" t="s">
        <v>273</v>
      </c>
      <c r="P22" s="78">
        <v>45016.007569444446</v>
      </c>
      <c r="Q22" s="76" t="s">
        <v>8061</v>
      </c>
      <c r="R22" s="76">
        <v>4</v>
      </c>
      <c r="S22" s="76">
        <v>0</v>
      </c>
      <c r="T22" s="76">
        <v>0</v>
      </c>
      <c r="U22" s="76">
        <v>0</v>
      </c>
      <c r="V22" s="76">
        <v>0</v>
      </c>
      <c r="W22" s="76"/>
      <c r="X22" s="76"/>
      <c r="Y22" s="76"/>
      <c r="Z22" s="76" t="s">
        <v>8028</v>
      </c>
      <c r="AA22" s="76"/>
      <c r="AB22" s="76"/>
      <c r="AC22" s="76"/>
      <c r="AD22" s="76"/>
      <c r="AE22" s="76" t="s">
        <v>287</v>
      </c>
      <c r="AF22" s="79" t="str">
        <f>HYPERLINK("https://twitter.com/blanchetglo/status/1641593879831928832")</f>
        <v>https://twitter.com/blanchetglo/status/1641593879831928832</v>
      </c>
      <c r="AG22" s="78">
        <v>45016.007569444446</v>
      </c>
      <c r="AH22" s="84">
        <v>45016</v>
      </c>
      <c r="AI22" s="80" t="s">
        <v>8202</v>
      </c>
      <c r="AJ22" s="76" t="s">
        <v>270</v>
      </c>
      <c r="AK22" s="76" t="s">
        <v>8273</v>
      </c>
      <c r="AL22" s="76"/>
      <c r="AM22" s="76" t="b">
        <v>0</v>
      </c>
      <c r="AN22" s="76"/>
      <c r="AO22" s="76"/>
      <c r="AP22" s="76"/>
      <c r="AQ22" s="76"/>
      <c r="AR22" s="76"/>
      <c r="AS22" s="76"/>
      <c r="AT22" s="76"/>
      <c r="AU22" s="76"/>
      <c r="AV22" s="76"/>
      <c r="AW22" s="76"/>
      <c r="AX22" s="76"/>
      <c r="AY22" s="76"/>
      <c r="AZ22" s="76"/>
      <c r="BA22" s="76"/>
      <c r="BB22" s="76"/>
      <c r="BC22" s="76"/>
      <c r="BD22" s="79" t="str">
        <f>HYPERLINK("https://pbs.twimg.com/profile_images/1426129117087477768/gB322fhj_normal.jpg")</f>
        <v>https://pbs.twimg.com/profile_images/1426129117087477768/gB322fhj_normal.jpg</v>
      </c>
      <c r="BE22" s="80" t="s">
        <v>8363</v>
      </c>
      <c r="BF22" s="80" t="s">
        <v>8363</v>
      </c>
      <c r="BG22" s="76"/>
      <c r="BH22" s="80" t="s">
        <v>306</v>
      </c>
      <c r="BI22" s="80" t="s">
        <v>306</v>
      </c>
      <c r="BJ22" s="80" t="s">
        <v>8414</v>
      </c>
      <c r="BK22" s="80" t="s">
        <v>8414</v>
      </c>
      <c r="BL22" s="80" t="s">
        <v>8442</v>
      </c>
      <c r="BM22" s="76"/>
      <c r="BN22" s="76"/>
      <c r="BO22" s="76"/>
      <c r="BP22" s="76"/>
      <c r="BQ22" s="76"/>
      <c r="BR22" s="76"/>
      <c r="BS22" s="76">
        <v>1</v>
      </c>
      <c r="BT22" s="75" t="str">
        <f>REPLACE(INDEX(GroupVertices[Group],MATCH(Edges39[[#This Row],[Vertex 1]],GroupVertices[Vertex],0)),1,1,"")</f>
        <v>2</v>
      </c>
      <c r="BU22" s="75" t="str">
        <f>REPLACE(INDEX(GroupVertices[Group],MATCH(Edges39[[#This Row],[Vertex 2]],GroupVertices[Vertex],0)),1,1,"")</f>
        <v>2</v>
      </c>
      <c r="BV22" s="45"/>
      <c r="BW22" s="46"/>
      <c r="BX22" s="45"/>
      <c r="BY22" s="46"/>
      <c r="BZ22" s="45"/>
      <c r="CA22" s="46"/>
      <c r="CB22" s="45"/>
      <c r="CC22" s="46"/>
      <c r="CD22" s="45"/>
    </row>
    <row r="23" spans="1:82" ht="15">
      <c r="A23" s="61" t="s">
        <v>8013</v>
      </c>
      <c r="B23" s="61" t="s">
        <v>8028</v>
      </c>
      <c r="C23" s="62"/>
      <c r="D23" s="63"/>
      <c r="E23" s="64"/>
      <c r="F23" s="65"/>
      <c r="G23" s="62"/>
      <c r="H23" s="66"/>
      <c r="I23" s="67"/>
      <c r="J23" s="67"/>
      <c r="K23" s="31" t="s">
        <v>65</v>
      </c>
      <c r="L23" s="74">
        <v>23</v>
      </c>
      <c r="M23" s="74"/>
      <c r="N23" s="69"/>
      <c r="O23" s="76" t="s">
        <v>271</v>
      </c>
      <c r="P23" s="78">
        <v>45016.007569444446</v>
      </c>
      <c r="Q23" s="76" t="s">
        <v>8061</v>
      </c>
      <c r="R23" s="76">
        <v>4</v>
      </c>
      <c r="S23" s="76">
        <v>0</v>
      </c>
      <c r="T23" s="76">
        <v>0</v>
      </c>
      <c r="U23" s="76">
        <v>0</v>
      </c>
      <c r="V23" s="76">
        <v>0</v>
      </c>
      <c r="W23" s="76"/>
      <c r="X23" s="76"/>
      <c r="Y23" s="76"/>
      <c r="Z23" s="76" t="s">
        <v>8028</v>
      </c>
      <c r="AA23" s="76"/>
      <c r="AB23" s="76"/>
      <c r="AC23" s="76"/>
      <c r="AD23" s="76"/>
      <c r="AE23" s="76" t="s">
        <v>287</v>
      </c>
      <c r="AF23" s="79" t="str">
        <f>HYPERLINK("https://twitter.com/blanchetglo/status/1641593879831928832")</f>
        <v>https://twitter.com/blanchetglo/status/1641593879831928832</v>
      </c>
      <c r="AG23" s="78">
        <v>45016.007569444446</v>
      </c>
      <c r="AH23" s="84">
        <v>45016</v>
      </c>
      <c r="AI23" s="80" t="s">
        <v>8202</v>
      </c>
      <c r="AJ23" s="76" t="s">
        <v>270</v>
      </c>
      <c r="AK23" s="76" t="s">
        <v>8273</v>
      </c>
      <c r="AL23" s="76"/>
      <c r="AM23" s="76" t="b">
        <v>0</v>
      </c>
      <c r="AN23" s="76"/>
      <c r="AO23" s="76"/>
      <c r="AP23" s="76"/>
      <c r="AQ23" s="76"/>
      <c r="AR23" s="76"/>
      <c r="AS23" s="76"/>
      <c r="AT23" s="76"/>
      <c r="AU23" s="76"/>
      <c r="AV23" s="76"/>
      <c r="AW23" s="76"/>
      <c r="AX23" s="76"/>
      <c r="AY23" s="76"/>
      <c r="AZ23" s="76"/>
      <c r="BA23" s="76"/>
      <c r="BB23" s="76"/>
      <c r="BC23" s="76"/>
      <c r="BD23" s="79" t="str">
        <f>HYPERLINK("https://pbs.twimg.com/profile_images/1426129117087477768/gB322fhj_normal.jpg")</f>
        <v>https://pbs.twimg.com/profile_images/1426129117087477768/gB322fhj_normal.jpg</v>
      </c>
      <c r="BE23" s="80" t="s">
        <v>8363</v>
      </c>
      <c r="BF23" s="80" t="s">
        <v>8363</v>
      </c>
      <c r="BG23" s="76"/>
      <c r="BH23" s="80" t="s">
        <v>306</v>
      </c>
      <c r="BI23" s="80" t="s">
        <v>306</v>
      </c>
      <c r="BJ23" s="80" t="s">
        <v>8414</v>
      </c>
      <c r="BK23" s="80" t="s">
        <v>8414</v>
      </c>
      <c r="BL23" s="80" t="s">
        <v>8442</v>
      </c>
      <c r="BM23" s="76"/>
      <c r="BN23" s="76"/>
      <c r="BO23" s="76"/>
      <c r="BP23" s="76"/>
      <c r="BQ23" s="76"/>
      <c r="BR23" s="76"/>
      <c r="BS23" s="76">
        <v>1</v>
      </c>
      <c r="BT23" s="75" t="str">
        <f>REPLACE(INDEX(GroupVertices[Group],MATCH(Edges39[[#This Row],[Vertex 1]],GroupVertices[Vertex],0)),1,1,"")</f>
        <v>2</v>
      </c>
      <c r="BU23" s="75" t="str">
        <f>REPLACE(INDEX(GroupVertices[Group],MATCH(Edges39[[#This Row],[Vertex 2]],GroupVertices[Vertex],0)),1,1,"")</f>
        <v>2</v>
      </c>
      <c r="BV23" s="45">
        <v>0</v>
      </c>
      <c r="BW23" s="46">
        <v>0</v>
      </c>
      <c r="BX23" s="45">
        <v>0</v>
      </c>
      <c r="BY23" s="46">
        <v>0</v>
      </c>
      <c r="BZ23" s="45">
        <v>0</v>
      </c>
      <c r="CA23" s="46">
        <v>0</v>
      </c>
      <c r="CB23" s="45">
        <v>11</v>
      </c>
      <c r="CC23" s="46">
        <v>55</v>
      </c>
      <c r="CD23" s="45">
        <v>20</v>
      </c>
    </row>
    <row r="24" spans="1:82" ht="15">
      <c r="A24" s="61" t="s">
        <v>8014</v>
      </c>
      <c r="B24" s="61" t="s">
        <v>8049</v>
      </c>
      <c r="C24" s="62"/>
      <c r="D24" s="63"/>
      <c r="E24" s="64"/>
      <c r="F24" s="65"/>
      <c r="G24" s="62"/>
      <c r="H24" s="66"/>
      <c r="I24" s="67"/>
      <c r="J24" s="67"/>
      <c r="K24" s="31" t="s">
        <v>65</v>
      </c>
      <c r="L24" s="74">
        <v>24</v>
      </c>
      <c r="M24" s="74"/>
      <c r="N24" s="69"/>
      <c r="O24" s="76" t="s">
        <v>272</v>
      </c>
      <c r="P24" s="78">
        <v>45020.628842592596</v>
      </c>
      <c r="Q24" s="76" t="s">
        <v>8062</v>
      </c>
      <c r="R24" s="76">
        <v>0</v>
      </c>
      <c r="S24" s="76">
        <v>1</v>
      </c>
      <c r="T24" s="76">
        <v>0</v>
      </c>
      <c r="U24" s="76">
        <v>0</v>
      </c>
      <c r="V24" s="76">
        <v>11</v>
      </c>
      <c r="W24" s="80" t="s">
        <v>8121</v>
      </c>
      <c r="X24" s="79" t="str">
        <f>HYPERLINK("https://www.tecnipesa.com/blog/246-demostracion-de-un-arco-rfid-en-real-en-logistic-mexico?utm_source=twitter&amp;utm_medium=social&amp;utm_content=2&amp;utm_campaign=LogisticSummitMexico_04042023")</f>
        <v>https://www.tecnipesa.com/blog/246-demostracion-de-un-arco-rfid-en-real-en-logistic-mexico?utm_source=twitter&amp;utm_medium=social&amp;utm_content=2&amp;utm_campaign=LogisticSummitMexico_04042023</v>
      </c>
      <c r="Y24" s="76" t="s">
        <v>8175</v>
      </c>
      <c r="Z24" s="76" t="s">
        <v>8049</v>
      </c>
      <c r="AA24" s="76"/>
      <c r="AB24" s="76"/>
      <c r="AC24" s="76"/>
      <c r="AD24" s="76"/>
      <c r="AE24" s="76" t="s">
        <v>287</v>
      </c>
      <c r="AF24" s="79" t="str">
        <f>HYPERLINK("https://twitter.com/tecnipesa_id/status/1643268569856090113")</f>
        <v>https://twitter.com/tecnipesa_id/status/1643268569856090113</v>
      </c>
      <c r="AG24" s="78">
        <v>45020.628842592596</v>
      </c>
      <c r="AH24" s="84">
        <v>45020</v>
      </c>
      <c r="AI24" s="80" t="s">
        <v>8203</v>
      </c>
      <c r="AJ24" s="76" t="s">
        <v>270</v>
      </c>
      <c r="AK24" s="76" t="s">
        <v>8274</v>
      </c>
      <c r="AL24" s="76" t="s">
        <v>8301</v>
      </c>
      <c r="AM24" s="76" t="b">
        <v>0</v>
      </c>
      <c r="AN24" s="76"/>
      <c r="AO24" s="76"/>
      <c r="AP24" s="76"/>
      <c r="AQ24" s="76"/>
      <c r="AR24" s="76"/>
      <c r="AS24" s="76"/>
      <c r="AT24" s="76"/>
      <c r="AU24" s="76"/>
      <c r="AV24" s="76"/>
      <c r="AW24" s="76"/>
      <c r="AX24" s="76"/>
      <c r="AY24" s="76"/>
      <c r="AZ24" s="76"/>
      <c r="BA24" s="76"/>
      <c r="BB24" s="76"/>
      <c r="BC24" s="76"/>
      <c r="BD24" s="79" t="str">
        <f>HYPERLINK("https://pbs.twimg.com/profile_images/1628659101617074181/_P4BlLFw_normal.jpg")</f>
        <v>https://pbs.twimg.com/profile_images/1628659101617074181/_P4BlLFw_normal.jpg</v>
      </c>
      <c r="BE24" s="80" t="s">
        <v>8364</v>
      </c>
      <c r="BF24" s="80" t="s">
        <v>8364</v>
      </c>
      <c r="BG24" s="76"/>
      <c r="BH24" s="80" t="s">
        <v>306</v>
      </c>
      <c r="BI24" s="80" t="s">
        <v>306</v>
      </c>
      <c r="BJ24" s="80" t="s">
        <v>306</v>
      </c>
      <c r="BK24" s="80" t="s">
        <v>8364</v>
      </c>
      <c r="BL24" s="76">
        <v>491221184</v>
      </c>
      <c r="BM24" s="76"/>
      <c r="BN24" s="76"/>
      <c r="BO24" s="76"/>
      <c r="BP24" s="76"/>
      <c r="BQ24" s="76"/>
      <c r="BR24" s="76"/>
      <c r="BS24" s="76">
        <v>1</v>
      </c>
      <c r="BT24" s="75" t="str">
        <f>REPLACE(INDEX(GroupVertices[Group],MATCH(Edges39[[#This Row],[Vertex 1]],GroupVertices[Vertex],0)),1,1,"")</f>
        <v>1</v>
      </c>
      <c r="BU24" s="75" t="str">
        <f>REPLACE(INDEX(GroupVertices[Group],MATCH(Edges39[[#This Row],[Vertex 2]],GroupVertices[Vertex],0)),1,1,"")</f>
        <v>1</v>
      </c>
      <c r="BV24" s="45">
        <v>0</v>
      </c>
      <c r="BW24" s="46">
        <v>0</v>
      </c>
      <c r="BX24" s="45">
        <v>0</v>
      </c>
      <c r="BY24" s="46">
        <v>0</v>
      </c>
      <c r="BZ24" s="45">
        <v>0</v>
      </c>
      <c r="CA24" s="46">
        <v>0</v>
      </c>
      <c r="CB24" s="45">
        <v>23</v>
      </c>
      <c r="CC24" s="46">
        <v>60.526315789473685</v>
      </c>
      <c r="CD24" s="45">
        <v>38</v>
      </c>
    </row>
    <row r="25" spans="1:82" ht="15">
      <c r="A25" s="61" t="s">
        <v>8015</v>
      </c>
      <c r="B25" s="61" t="s">
        <v>8049</v>
      </c>
      <c r="C25" s="62"/>
      <c r="D25" s="63"/>
      <c r="E25" s="64"/>
      <c r="F25" s="65"/>
      <c r="G25" s="62"/>
      <c r="H25" s="66"/>
      <c r="I25" s="67"/>
      <c r="J25" s="67"/>
      <c r="K25" s="31" t="s">
        <v>65</v>
      </c>
      <c r="L25" s="74">
        <v>25</v>
      </c>
      <c r="M25" s="74"/>
      <c r="N25" s="69"/>
      <c r="O25" s="76" t="s">
        <v>272</v>
      </c>
      <c r="P25" s="78">
        <v>45015.749606481484</v>
      </c>
      <c r="Q25" s="76" t="s">
        <v>8063</v>
      </c>
      <c r="R25" s="76">
        <v>0</v>
      </c>
      <c r="S25" s="76">
        <v>0</v>
      </c>
      <c r="T25" s="76">
        <v>0</v>
      </c>
      <c r="U25" s="76">
        <v>0</v>
      </c>
      <c r="V25" s="76">
        <v>23</v>
      </c>
      <c r="W25" s="76"/>
      <c r="X25" s="76" t="s">
        <v>8136</v>
      </c>
      <c r="Y25" s="76" t="s">
        <v>8176</v>
      </c>
      <c r="Z25" s="76" t="s">
        <v>8049</v>
      </c>
      <c r="AA25" s="76"/>
      <c r="AB25" s="76" t="s">
        <v>8189</v>
      </c>
      <c r="AC25" s="76" t="s">
        <v>284</v>
      </c>
      <c r="AD25" s="76"/>
      <c r="AE25" s="76" t="s">
        <v>287</v>
      </c>
      <c r="AF25" s="79" t="str">
        <f>HYPERLINK("https://twitter.com/aolm_mx/status/1641500395296940034")</f>
        <v>https://twitter.com/aolm_mx/status/1641500395296940034</v>
      </c>
      <c r="AG25" s="78">
        <v>45015.749606481484</v>
      </c>
      <c r="AH25" s="84">
        <v>45015</v>
      </c>
      <c r="AI25" s="80" t="s">
        <v>8204</v>
      </c>
      <c r="AJ25" s="76" t="s">
        <v>270</v>
      </c>
      <c r="AK25" s="76"/>
      <c r="AL25" s="76" t="s">
        <v>8300</v>
      </c>
      <c r="AM25" s="76" t="b">
        <v>0</v>
      </c>
      <c r="AN25" s="76"/>
      <c r="AO25" s="76"/>
      <c r="AP25" s="76"/>
      <c r="AQ25" s="76"/>
      <c r="AR25" s="76"/>
      <c r="AS25" s="76"/>
      <c r="AT25" s="76"/>
      <c r="AU25" s="76"/>
      <c r="AV25" s="76"/>
      <c r="AW25" s="76" t="s">
        <v>8312</v>
      </c>
      <c r="AX25" s="76"/>
      <c r="AY25" s="76" t="s">
        <v>8354</v>
      </c>
      <c r="AZ25" s="76" t="s">
        <v>305</v>
      </c>
      <c r="BA25" s="76"/>
      <c r="BB25" s="76"/>
      <c r="BC25" s="76"/>
      <c r="BD25" s="79" t="str">
        <f>HYPERLINK("https://pbs.twimg.com/media/FsfH2J-WYAcauX8.jpg")</f>
        <v>https://pbs.twimg.com/media/FsfH2J-WYAcauX8.jpg</v>
      </c>
      <c r="BE25" s="80" t="s">
        <v>8365</v>
      </c>
      <c r="BF25" s="80" t="s">
        <v>8365</v>
      </c>
      <c r="BG25" s="76"/>
      <c r="BH25" s="80" t="s">
        <v>306</v>
      </c>
      <c r="BI25" s="80" t="s">
        <v>306</v>
      </c>
      <c r="BJ25" s="80" t="s">
        <v>306</v>
      </c>
      <c r="BK25" s="80" t="s">
        <v>8365</v>
      </c>
      <c r="BL25" s="80" t="s">
        <v>8443</v>
      </c>
      <c r="BM25" s="76"/>
      <c r="BN25" s="76"/>
      <c r="BO25" s="76"/>
      <c r="BP25" s="76"/>
      <c r="BQ25" s="76"/>
      <c r="BR25" s="76"/>
      <c r="BS25" s="76">
        <v>1</v>
      </c>
      <c r="BT25" s="75" t="str">
        <f>REPLACE(INDEX(GroupVertices[Group],MATCH(Edges39[[#This Row],[Vertex 1]],GroupVertices[Vertex],0)),1,1,"")</f>
        <v>1</v>
      </c>
      <c r="BU25" s="75" t="str">
        <f>REPLACE(INDEX(GroupVertices[Group],MATCH(Edges39[[#This Row],[Vertex 2]],GroupVertices[Vertex],0)),1,1,"")</f>
        <v>1</v>
      </c>
      <c r="BV25" s="45">
        <v>0</v>
      </c>
      <c r="BW25" s="46">
        <v>0</v>
      </c>
      <c r="BX25" s="45">
        <v>0</v>
      </c>
      <c r="BY25" s="46">
        <v>0</v>
      </c>
      <c r="BZ25" s="45">
        <v>0</v>
      </c>
      <c r="CA25" s="46">
        <v>0</v>
      </c>
      <c r="CB25" s="45">
        <v>22</v>
      </c>
      <c r="CC25" s="46">
        <v>62.857142857142854</v>
      </c>
      <c r="CD25" s="45">
        <v>35</v>
      </c>
    </row>
    <row r="26" spans="1:82" ht="15">
      <c r="A26" s="61" t="s">
        <v>266</v>
      </c>
      <c r="B26" s="61" t="s">
        <v>8035</v>
      </c>
      <c r="C26" s="62"/>
      <c r="D26" s="63"/>
      <c r="E26" s="64"/>
      <c r="F26" s="65"/>
      <c r="G26" s="62"/>
      <c r="H26" s="66"/>
      <c r="I26" s="67"/>
      <c r="J26" s="67"/>
      <c r="K26" s="31" t="s">
        <v>65</v>
      </c>
      <c r="L26" s="74">
        <v>26</v>
      </c>
      <c r="M26" s="74"/>
      <c r="N26" s="69"/>
      <c r="O26" s="76" t="s">
        <v>273</v>
      </c>
      <c r="P26" s="78">
        <v>45018.99254629629</v>
      </c>
      <c r="Q26" s="76" t="s">
        <v>8064</v>
      </c>
      <c r="R26" s="76">
        <v>1</v>
      </c>
      <c r="S26" s="76">
        <v>0</v>
      </c>
      <c r="T26" s="76">
        <v>0</v>
      </c>
      <c r="U26" s="76">
        <v>0</v>
      </c>
      <c r="V26" s="76">
        <v>0</v>
      </c>
      <c r="W26" s="80" t="s">
        <v>8122</v>
      </c>
      <c r="X26" s="76"/>
      <c r="Y26" s="76"/>
      <c r="Z26" s="76" t="s">
        <v>8035</v>
      </c>
      <c r="AA26" s="76"/>
      <c r="AB26" s="76"/>
      <c r="AC26" s="76"/>
      <c r="AD26" s="76"/>
      <c r="AE26" s="76" t="s">
        <v>287</v>
      </c>
      <c r="AF26" s="79" t="str">
        <f>HYPERLINK("https://twitter.com/daya1angel/status/1642675598748266496")</f>
        <v>https://twitter.com/daya1angel/status/1642675598748266496</v>
      </c>
      <c r="AG26" s="78">
        <v>45018.99254629629</v>
      </c>
      <c r="AH26" s="84">
        <v>45018</v>
      </c>
      <c r="AI26" s="80" t="s">
        <v>8205</v>
      </c>
      <c r="AJ26" s="76" t="s">
        <v>270</v>
      </c>
      <c r="AK26" s="76" t="s">
        <v>8275</v>
      </c>
      <c r="AL26" s="76"/>
      <c r="AM26" s="76" t="b">
        <v>0</v>
      </c>
      <c r="AN26" s="76"/>
      <c r="AO26" s="76"/>
      <c r="AP26" s="76"/>
      <c r="AQ26" s="76"/>
      <c r="AR26" s="76"/>
      <c r="AS26" s="76"/>
      <c r="AT26" s="76"/>
      <c r="AU26" s="76"/>
      <c r="AV26" s="76"/>
      <c r="AW26" s="76"/>
      <c r="AX26" s="76"/>
      <c r="AY26" s="76"/>
      <c r="AZ26" s="76"/>
      <c r="BA26" s="76"/>
      <c r="BB26" s="76"/>
      <c r="BC26" s="76"/>
      <c r="BD26" s="79" t="str">
        <f>HYPERLINK("https://pbs.twimg.com/profile_images/875829647790964737/mJLoGN7N_normal.jpg")</f>
        <v>https://pbs.twimg.com/profile_images/875829647790964737/mJLoGN7N_normal.jpg</v>
      </c>
      <c r="BE26" s="80" t="s">
        <v>8366</v>
      </c>
      <c r="BF26" s="80" t="s">
        <v>8366</v>
      </c>
      <c r="BG26" s="76"/>
      <c r="BH26" s="80" t="s">
        <v>306</v>
      </c>
      <c r="BI26" s="80" t="s">
        <v>306</v>
      </c>
      <c r="BJ26" s="80" t="s">
        <v>8396</v>
      </c>
      <c r="BK26" s="80" t="s">
        <v>8396</v>
      </c>
      <c r="BL26" s="76">
        <v>865662805</v>
      </c>
      <c r="BM26" s="76"/>
      <c r="BN26" s="76"/>
      <c r="BO26" s="76"/>
      <c r="BP26" s="76"/>
      <c r="BQ26" s="76"/>
      <c r="BR26" s="76"/>
      <c r="BS26" s="76">
        <v>4</v>
      </c>
      <c r="BT26" s="75" t="str">
        <f>REPLACE(INDEX(GroupVertices[Group],MATCH(Edges39[[#This Row],[Vertex 1]],GroupVertices[Vertex],0)),1,1,"")</f>
        <v>5</v>
      </c>
      <c r="BU26" s="75" t="str">
        <f>REPLACE(INDEX(GroupVertices[Group],MATCH(Edges39[[#This Row],[Vertex 2]],GroupVertices[Vertex],0)),1,1,"")</f>
        <v>5</v>
      </c>
      <c r="BV26" s="45"/>
      <c r="BW26" s="46"/>
      <c r="BX26" s="45"/>
      <c r="BY26" s="46"/>
      <c r="BZ26" s="45"/>
      <c r="CA26" s="46"/>
      <c r="CB26" s="45"/>
      <c r="CC26" s="46"/>
      <c r="CD26" s="45"/>
    </row>
    <row r="27" spans="1:82" ht="15">
      <c r="A27" s="61" t="s">
        <v>266</v>
      </c>
      <c r="B27" s="61" t="s">
        <v>8035</v>
      </c>
      <c r="C27" s="62"/>
      <c r="D27" s="63"/>
      <c r="E27" s="64"/>
      <c r="F27" s="65"/>
      <c r="G27" s="62"/>
      <c r="H27" s="66"/>
      <c r="I27" s="67"/>
      <c r="J27" s="67"/>
      <c r="K27" s="31" t="s">
        <v>65</v>
      </c>
      <c r="L27" s="74">
        <v>27</v>
      </c>
      <c r="M27" s="74"/>
      <c r="N27" s="69"/>
      <c r="O27" s="76" t="s">
        <v>271</v>
      </c>
      <c r="P27" s="78">
        <v>45018.99254629629</v>
      </c>
      <c r="Q27" s="76" t="s">
        <v>8064</v>
      </c>
      <c r="R27" s="76">
        <v>1</v>
      </c>
      <c r="S27" s="76">
        <v>0</v>
      </c>
      <c r="T27" s="76">
        <v>0</v>
      </c>
      <c r="U27" s="76">
        <v>0</v>
      </c>
      <c r="V27" s="76">
        <v>0</v>
      </c>
      <c r="W27" s="80" t="s">
        <v>8122</v>
      </c>
      <c r="X27" s="76"/>
      <c r="Y27" s="76"/>
      <c r="Z27" s="76" t="s">
        <v>8035</v>
      </c>
      <c r="AA27" s="76"/>
      <c r="AB27" s="76"/>
      <c r="AC27" s="76"/>
      <c r="AD27" s="76"/>
      <c r="AE27" s="76" t="s">
        <v>287</v>
      </c>
      <c r="AF27" s="79" t="str">
        <f>HYPERLINK("https://twitter.com/daya1angel/status/1642675598748266496")</f>
        <v>https://twitter.com/daya1angel/status/1642675598748266496</v>
      </c>
      <c r="AG27" s="78">
        <v>45018.99254629629</v>
      </c>
      <c r="AH27" s="84">
        <v>45018</v>
      </c>
      <c r="AI27" s="80" t="s">
        <v>8205</v>
      </c>
      <c r="AJ27" s="76" t="s">
        <v>270</v>
      </c>
      <c r="AK27" s="76" t="s">
        <v>8275</v>
      </c>
      <c r="AL27" s="76"/>
      <c r="AM27" s="76" t="b">
        <v>0</v>
      </c>
      <c r="AN27" s="76"/>
      <c r="AO27" s="76"/>
      <c r="AP27" s="76"/>
      <c r="AQ27" s="76"/>
      <c r="AR27" s="76"/>
      <c r="AS27" s="76"/>
      <c r="AT27" s="76"/>
      <c r="AU27" s="76"/>
      <c r="AV27" s="76"/>
      <c r="AW27" s="76"/>
      <c r="AX27" s="76"/>
      <c r="AY27" s="76"/>
      <c r="AZ27" s="76"/>
      <c r="BA27" s="76"/>
      <c r="BB27" s="76"/>
      <c r="BC27" s="76"/>
      <c r="BD27" s="79" t="str">
        <f>HYPERLINK("https://pbs.twimg.com/profile_images/875829647790964737/mJLoGN7N_normal.jpg")</f>
        <v>https://pbs.twimg.com/profile_images/875829647790964737/mJLoGN7N_normal.jpg</v>
      </c>
      <c r="BE27" s="80" t="s">
        <v>8366</v>
      </c>
      <c r="BF27" s="80" t="s">
        <v>8366</v>
      </c>
      <c r="BG27" s="76"/>
      <c r="BH27" s="80" t="s">
        <v>306</v>
      </c>
      <c r="BI27" s="80" t="s">
        <v>306</v>
      </c>
      <c r="BJ27" s="80" t="s">
        <v>8396</v>
      </c>
      <c r="BK27" s="80" t="s">
        <v>8396</v>
      </c>
      <c r="BL27" s="76">
        <v>865662805</v>
      </c>
      <c r="BM27" s="76"/>
      <c r="BN27" s="76"/>
      <c r="BO27" s="76"/>
      <c r="BP27" s="76"/>
      <c r="BQ27" s="76"/>
      <c r="BR27" s="76"/>
      <c r="BS27" s="76">
        <v>4</v>
      </c>
      <c r="BT27" s="75" t="str">
        <f>REPLACE(INDEX(GroupVertices[Group],MATCH(Edges39[[#This Row],[Vertex 1]],GroupVertices[Vertex],0)),1,1,"")</f>
        <v>5</v>
      </c>
      <c r="BU27" s="75" t="str">
        <f>REPLACE(INDEX(GroupVertices[Group],MATCH(Edges39[[#This Row],[Vertex 2]],GroupVertices[Vertex],0)),1,1,"")</f>
        <v>5</v>
      </c>
      <c r="BV27" s="45">
        <v>0</v>
      </c>
      <c r="BW27" s="46">
        <v>0</v>
      </c>
      <c r="BX27" s="45">
        <v>0</v>
      </c>
      <c r="BY27" s="46">
        <v>0</v>
      </c>
      <c r="BZ27" s="45">
        <v>0</v>
      </c>
      <c r="CA27" s="46">
        <v>0</v>
      </c>
      <c r="CB27" s="45">
        <v>12</v>
      </c>
      <c r="CC27" s="46">
        <v>54.54545454545455</v>
      </c>
      <c r="CD27" s="45">
        <v>22</v>
      </c>
    </row>
    <row r="28" spans="1:82" ht="15">
      <c r="A28" s="61" t="s">
        <v>266</v>
      </c>
      <c r="B28" s="61" t="s">
        <v>8049</v>
      </c>
      <c r="C28" s="62"/>
      <c r="D28" s="63"/>
      <c r="E28" s="64"/>
      <c r="F28" s="65"/>
      <c r="G28" s="62"/>
      <c r="H28" s="66"/>
      <c r="I28" s="67"/>
      <c r="J28" s="67"/>
      <c r="K28" s="31" t="s">
        <v>65</v>
      </c>
      <c r="L28" s="74">
        <v>28</v>
      </c>
      <c r="M28" s="74"/>
      <c r="N28" s="69"/>
      <c r="O28" s="76" t="s">
        <v>273</v>
      </c>
      <c r="P28" s="78">
        <v>45016.78958333333</v>
      </c>
      <c r="Q28" s="76" t="s">
        <v>8065</v>
      </c>
      <c r="R28" s="76">
        <v>1</v>
      </c>
      <c r="S28" s="76">
        <v>0</v>
      </c>
      <c r="T28" s="76">
        <v>0</v>
      </c>
      <c r="U28" s="76">
        <v>0</v>
      </c>
      <c r="V28" s="76">
        <v>0</v>
      </c>
      <c r="W28" s="76"/>
      <c r="X28" s="76"/>
      <c r="Y28" s="76"/>
      <c r="Z28" s="76" t="s">
        <v>8049</v>
      </c>
      <c r="AA28" s="76"/>
      <c r="AB28" s="76"/>
      <c r="AC28" s="76"/>
      <c r="AD28" s="76"/>
      <c r="AE28" s="76" t="s">
        <v>287</v>
      </c>
      <c r="AF28" s="79" t="str">
        <f>HYPERLINK("https://twitter.com/daya1angel/status/1641877271647510551")</f>
        <v>https://twitter.com/daya1angel/status/1641877271647510551</v>
      </c>
      <c r="AG28" s="78">
        <v>45016.78958333333</v>
      </c>
      <c r="AH28" s="84">
        <v>45016</v>
      </c>
      <c r="AI28" s="80" t="s">
        <v>299</v>
      </c>
      <c r="AJ28" s="76" t="s">
        <v>270</v>
      </c>
      <c r="AK28" s="76" t="s">
        <v>8276</v>
      </c>
      <c r="AL28" s="76"/>
      <c r="AM28" s="76" t="b">
        <v>0</v>
      </c>
      <c r="AN28" s="76"/>
      <c r="AO28" s="76"/>
      <c r="AP28" s="76"/>
      <c r="AQ28" s="76"/>
      <c r="AR28" s="76"/>
      <c r="AS28" s="76"/>
      <c r="AT28" s="76"/>
      <c r="AU28" s="76"/>
      <c r="AV28" s="76"/>
      <c r="AW28" s="76"/>
      <c r="AX28" s="76"/>
      <c r="AY28" s="76"/>
      <c r="AZ28" s="76"/>
      <c r="BA28" s="76"/>
      <c r="BB28" s="76"/>
      <c r="BC28" s="76"/>
      <c r="BD28" s="79" t="str">
        <f>HYPERLINK("https://pbs.twimg.com/profile_images/875829647790964737/mJLoGN7N_normal.jpg")</f>
        <v>https://pbs.twimg.com/profile_images/875829647790964737/mJLoGN7N_normal.jpg</v>
      </c>
      <c r="BE28" s="80" t="s">
        <v>8367</v>
      </c>
      <c r="BF28" s="80" t="s">
        <v>8367</v>
      </c>
      <c r="BG28" s="76"/>
      <c r="BH28" s="80" t="s">
        <v>306</v>
      </c>
      <c r="BI28" s="80" t="s">
        <v>306</v>
      </c>
      <c r="BJ28" s="80" t="s">
        <v>8430</v>
      </c>
      <c r="BK28" s="80" t="s">
        <v>8430</v>
      </c>
      <c r="BL28" s="76">
        <v>865662805</v>
      </c>
      <c r="BM28" s="76"/>
      <c r="BN28" s="76"/>
      <c r="BO28" s="76"/>
      <c r="BP28" s="76"/>
      <c r="BQ28" s="76"/>
      <c r="BR28" s="76"/>
      <c r="BS28" s="76">
        <v>2</v>
      </c>
      <c r="BT28" s="75" t="str">
        <f>REPLACE(INDEX(GroupVertices[Group],MATCH(Edges39[[#This Row],[Vertex 1]],GroupVertices[Vertex],0)),1,1,"")</f>
        <v>5</v>
      </c>
      <c r="BU28" s="75" t="str">
        <f>REPLACE(INDEX(GroupVertices[Group],MATCH(Edges39[[#This Row],[Vertex 2]],GroupVertices[Vertex],0)),1,1,"")</f>
        <v>1</v>
      </c>
      <c r="BV28" s="45"/>
      <c r="BW28" s="46"/>
      <c r="BX28" s="45"/>
      <c r="BY28" s="46"/>
      <c r="BZ28" s="45"/>
      <c r="CA28" s="46"/>
      <c r="CB28" s="45"/>
      <c r="CC28" s="46"/>
      <c r="CD28" s="45"/>
    </row>
    <row r="29" spans="1:82" ht="15">
      <c r="A29" s="61" t="s">
        <v>266</v>
      </c>
      <c r="B29" s="61" t="s">
        <v>8049</v>
      </c>
      <c r="C29" s="62"/>
      <c r="D29" s="63"/>
      <c r="E29" s="64"/>
      <c r="F29" s="65"/>
      <c r="G29" s="62"/>
      <c r="H29" s="66"/>
      <c r="I29" s="67"/>
      <c r="J29" s="67"/>
      <c r="K29" s="31" t="s">
        <v>65</v>
      </c>
      <c r="L29" s="74">
        <v>29</v>
      </c>
      <c r="M29" s="74"/>
      <c r="N29" s="69"/>
      <c r="O29" s="76" t="s">
        <v>271</v>
      </c>
      <c r="P29" s="78">
        <v>45016.78958333333</v>
      </c>
      <c r="Q29" s="76" t="s">
        <v>8065</v>
      </c>
      <c r="R29" s="76">
        <v>1</v>
      </c>
      <c r="S29" s="76">
        <v>0</v>
      </c>
      <c r="T29" s="76">
        <v>0</v>
      </c>
      <c r="U29" s="76">
        <v>0</v>
      </c>
      <c r="V29" s="76">
        <v>0</v>
      </c>
      <c r="W29" s="76"/>
      <c r="X29" s="76"/>
      <c r="Y29" s="76"/>
      <c r="Z29" s="76" t="s">
        <v>8049</v>
      </c>
      <c r="AA29" s="76"/>
      <c r="AB29" s="76"/>
      <c r="AC29" s="76"/>
      <c r="AD29" s="76"/>
      <c r="AE29" s="76" t="s">
        <v>287</v>
      </c>
      <c r="AF29" s="79" t="str">
        <f>HYPERLINK("https://twitter.com/daya1angel/status/1641877271647510551")</f>
        <v>https://twitter.com/daya1angel/status/1641877271647510551</v>
      </c>
      <c r="AG29" s="78">
        <v>45016.78958333333</v>
      </c>
      <c r="AH29" s="84">
        <v>45016</v>
      </c>
      <c r="AI29" s="80" t="s">
        <v>299</v>
      </c>
      <c r="AJ29" s="76" t="s">
        <v>270</v>
      </c>
      <c r="AK29" s="76" t="s">
        <v>8276</v>
      </c>
      <c r="AL29" s="76"/>
      <c r="AM29" s="76" t="b">
        <v>0</v>
      </c>
      <c r="AN29" s="76"/>
      <c r="AO29" s="76"/>
      <c r="AP29" s="76"/>
      <c r="AQ29" s="76"/>
      <c r="AR29" s="76"/>
      <c r="AS29" s="76"/>
      <c r="AT29" s="76"/>
      <c r="AU29" s="76"/>
      <c r="AV29" s="76"/>
      <c r="AW29" s="76"/>
      <c r="AX29" s="76"/>
      <c r="AY29" s="76"/>
      <c r="AZ29" s="76"/>
      <c r="BA29" s="76"/>
      <c r="BB29" s="76"/>
      <c r="BC29" s="76"/>
      <c r="BD29" s="79" t="str">
        <f>HYPERLINK("https://pbs.twimg.com/profile_images/875829647790964737/mJLoGN7N_normal.jpg")</f>
        <v>https://pbs.twimg.com/profile_images/875829647790964737/mJLoGN7N_normal.jpg</v>
      </c>
      <c r="BE29" s="80" t="s">
        <v>8367</v>
      </c>
      <c r="BF29" s="80" t="s">
        <v>8367</v>
      </c>
      <c r="BG29" s="76"/>
      <c r="BH29" s="80" t="s">
        <v>306</v>
      </c>
      <c r="BI29" s="80" t="s">
        <v>306</v>
      </c>
      <c r="BJ29" s="80" t="s">
        <v>8430</v>
      </c>
      <c r="BK29" s="80" t="s">
        <v>8430</v>
      </c>
      <c r="BL29" s="76">
        <v>865662805</v>
      </c>
      <c r="BM29" s="76"/>
      <c r="BN29" s="76"/>
      <c r="BO29" s="76"/>
      <c r="BP29" s="76"/>
      <c r="BQ29" s="76"/>
      <c r="BR29" s="76"/>
      <c r="BS29" s="76">
        <v>2</v>
      </c>
      <c r="BT29" s="75" t="str">
        <f>REPLACE(INDEX(GroupVertices[Group],MATCH(Edges39[[#This Row],[Vertex 1]],GroupVertices[Vertex],0)),1,1,"")</f>
        <v>5</v>
      </c>
      <c r="BU29" s="75" t="str">
        <f>REPLACE(INDEX(GroupVertices[Group],MATCH(Edges39[[#This Row],[Vertex 2]],GroupVertices[Vertex],0)),1,1,"")</f>
        <v>1</v>
      </c>
      <c r="BV29" s="45">
        <v>0</v>
      </c>
      <c r="BW29" s="46">
        <v>0</v>
      </c>
      <c r="BX29" s="45">
        <v>0</v>
      </c>
      <c r="BY29" s="46">
        <v>0</v>
      </c>
      <c r="BZ29" s="45">
        <v>0</v>
      </c>
      <c r="CA29" s="46">
        <v>0</v>
      </c>
      <c r="CB29" s="45">
        <v>13</v>
      </c>
      <c r="CC29" s="46">
        <v>61.904761904761905</v>
      </c>
      <c r="CD29" s="45">
        <v>21</v>
      </c>
    </row>
    <row r="30" spans="1:82" ht="15">
      <c r="A30" s="61" t="s">
        <v>266</v>
      </c>
      <c r="B30" s="61" t="s">
        <v>8035</v>
      </c>
      <c r="C30" s="62"/>
      <c r="D30" s="63"/>
      <c r="E30" s="64"/>
      <c r="F30" s="65"/>
      <c r="G30" s="62"/>
      <c r="H30" s="66"/>
      <c r="I30" s="67"/>
      <c r="J30" s="67"/>
      <c r="K30" s="31" t="s">
        <v>65</v>
      </c>
      <c r="L30" s="74">
        <v>30</v>
      </c>
      <c r="M30" s="74"/>
      <c r="N30" s="69"/>
      <c r="O30" s="76" t="s">
        <v>273</v>
      </c>
      <c r="P30" s="78">
        <v>45018.99185185185</v>
      </c>
      <c r="Q30" s="76" t="s">
        <v>8066</v>
      </c>
      <c r="R30" s="76">
        <v>1</v>
      </c>
      <c r="S30" s="76">
        <v>0</v>
      </c>
      <c r="T30" s="76">
        <v>0</v>
      </c>
      <c r="U30" s="76">
        <v>0</v>
      </c>
      <c r="V30" s="76">
        <v>0</v>
      </c>
      <c r="W30" s="80" t="s">
        <v>8123</v>
      </c>
      <c r="X30" s="76"/>
      <c r="Y30" s="76"/>
      <c r="Z30" s="76" t="s">
        <v>8035</v>
      </c>
      <c r="AA30" s="76"/>
      <c r="AB30" s="76"/>
      <c r="AC30" s="76"/>
      <c r="AD30" s="76"/>
      <c r="AE30" s="76" t="s">
        <v>287</v>
      </c>
      <c r="AF30" s="79" t="str">
        <f>HYPERLINK("https://twitter.com/daya1angel/status/1642675345458438148")</f>
        <v>https://twitter.com/daya1angel/status/1642675345458438148</v>
      </c>
      <c r="AG30" s="78">
        <v>45018.99185185185</v>
      </c>
      <c r="AH30" s="84">
        <v>45018</v>
      </c>
      <c r="AI30" s="80" t="s">
        <v>8206</v>
      </c>
      <c r="AJ30" s="76" t="s">
        <v>270</v>
      </c>
      <c r="AK30" s="76" t="s">
        <v>8277</v>
      </c>
      <c r="AL30" s="76"/>
      <c r="AM30" s="76" t="b">
        <v>0</v>
      </c>
      <c r="AN30" s="76"/>
      <c r="AO30" s="76"/>
      <c r="AP30" s="76"/>
      <c r="AQ30" s="76"/>
      <c r="AR30" s="76"/>
      <c r="AS30" s="76"/>
      <c r="AT30" s="76"/>
      <c r="AU30" s="76"/>
      <c r="AV30" s="76"/>
      <c r="AW30" s="76"/>
      <c r="AX30" s="76"/>
      <c r="AY30" s="76"/>
      <c r="AZ30" s="76"/>
      <c r="BA30" s="76"/>
      <c r="BB30" s="76"/>
      <c r="BC30" s="76"/>
      <c r="BD30" s="79" t="str">
        <f>HYPERLINK("https://pbs.twimg.com/profile_images/875829647790964737/mJLoGN7N_normal.jpg")</f>
        <v>https://pbs.twimg.com/profile_images/875829647790964737/mJLoGN7N_normal.jpg</v>
      </c>
      <c r="BE30" s="80" t="s">
        <v>8368</v>
      </c>
      <c r="BF30" s="80" t="s">
        <v>8368</v>
      </c>
      <c r="BG30" s="76"/>
      <c r="BH30" s="80" t="s">
        <v>306</v>
      </c>
      <c r="BI30" s="80" t="s">
        <v>306</v>
      </c>
      <c r="BJ30" s="80" t="s">
        <v>8397</v>
      </c>
      <c r="BK30" s="80" t="s">
        <v>8397</v>
      </c>
      <c r="BL30" s="76">
        <v>865662805</v>
      </c>
      <c r="BM30" s="76"/>
      <c r="BN30" s="76"/>
      <c r="BO30" s="76"/>
      <c r="BP30" s="76"/>
      <c r="BQ30" s="76"/>
      <c r="BR30" s="76"/>
      <c r="BS30" s="76">
        <v>4</v>
      </c>
      <c r="BT30" s="75" t="str">
        <f>REPLACE(INDEX(GroupVertices[Group],MATCH(Edges39[[#This Row],[Vertex 1]],GroupVertices[Vertex],0)),1,1,"")</f>
        <v>5</v>
      </c>
      <c r="BU30" s="75" t="str">
        <f>REPLACE(INDEX(GroupVertices[Group],MATCH(Edges39[[#This Row],[Vertex 2]],GroupVertices[Vertex],0)),1,1,"")</f>
        <v>5</v>
      </c>
      <c r="BV30" s="45"/>
      <c r="BW30" s="46"/>
      <c r="BX30" s="45"/>
      <c r="BY30" s="46"/>
      <c r="BZ30" s="45"/>
      <c r="CA30" s="46"/>
      <c r="CB30" s="45"/>
      <c r="CC30" s="46"/>
      <c r="CD30" s="45"/>
    </row>
    <row r="31" spans="1:82" ht="15">
      <c r="A31" s="61" t="s">
        <v>266</v>
      </c>
      <c r="B31" s="61" t="s">
        <v>8035</v>
      </c>
      <c r="C31" s="62"/>
      <c r="D31" s="63"/>
      <c r="E31" s="64"/>
      <c r="F31" s="65"/>
      <c r="G31" s="62"/>
      <c r="H31" s="66"/>
      <c r="I31" s="67"/>
      <c r="J31" s="67"/>
      <c r="K31" s="31" t="s">
        <v>65</v>
      </c>
      <c r="L31" s="74">
        <v>31</v>
      </c>
      <c r="M31" s="74"/>
      <c r="N31" s="69"/>
      <c r="O31" s="76" t="s">
        <v>271</v>
      </c>
      <c r="P31" s="78">
        <v>45018.99185185185</v>
      </c>
      <c r="Q31" s="76" t="s">
        <v>8066</v>
      </c>
      <c r="R31" s="76">
        <v>1</v>
      </c>
      <c r="S31" s="76">
        <v>0</v>
      </c>
      <c r="T31" s="76">
        <v>0</v>
      </c>
      <c r="U31" s="76">
        <v>0</v>
      </c>
      <c r="V31" s="76">
        <v>0</v>
      </c>
      <c r="W31" s="80" t="s">
        <v>8123</v>
      </c>
      <c r="X31" s="76"/>
      <c r="Y31" s="76"/>
      <c r="Z31" s="76" t="s">
        <v>8035</v>
      </c>
      <c r="AA31" s="76"/>
      <c r="AB31" s="76"/>
      <c r="AC31" s="76"/>
      <c r="AD31" s="76"/>
      <c r="AE31" s="76" t="s">
        <v>287</v>
      </c>
      <c r="AF31" s="79" t="str">
        <f>HYPERLINK("https://twitter.com/daya1angel/status/1642675345458438148")</f>
        <v>https://twitter.com/daya1angel/status/1642675345458438148</v>
      </c>
      <c r="AG31" s="78">
        <v>45018.99185185185</v>
      </c>
      <c r="AH31" s="84">
        <v>45018</v>
      </c>
      <c r="AI31" s="80" t="s">
        <v>8206</v>
      </c>
      <c r="AJ31" s="76" t="s">
        <v>270</v>
      </c>
      <c r="AK31" s="76" t="s">
        <v>8277</v>
      </c>
      <c r="AL31" s="76"/>
      <c r="AM31" s="76" t="b">
        <v>0</v>
      </c>
      <c r="AN31" s="76"/>
      <c r="AO31" s="76"/>
      <c r="AP31" s="76"/>
      <c r="AQ31" s="76"/>
      <c r="AR31" s="76"/>
      <c r="AS31" s="76"/>
      <c r="AT31" s="76"/>
      <c r="AU31" s="76"/>
      <c r="AV31" s="76"/>
      <c r="AW31" s="76"/>
      <c r="AX31" s="76"/>
      <c r="AY31" s="76"/>
      <c r="AZ31" s="76"/>
      <c r="BA31" s="76"/>
      <c r="BB31" s="76"/>
      <c r="BC31" s="76"/>
      <c r="BD31" s="79" t="str">
        <f>HYPERLINK("https://pbs.twimg.com/profile_images/875829647790964737/mJLoGN7N_normal.jpg")</f>
        <v>https://pbs.twimg.com/profile_images/875829647790964737/mJLoGN7N_normal.jpg</v>
      </c>
      <c r="BE31" s="80" t="s">
        <v>8368</v>
      </c>
      <c r="BF31" s="80" t="s">
        <v>8368</v>
      </c>
      <c r="BG31" s="76"/>
      <c r="BH31" s="80" t="s">
        <v>306</v>
      </c>
      <c r="BI31" s="80" t="s">
        <v>306</v>
      </c>
      <c r="BJ31" s="80" t="s">
        <v>8397</v>
      </c>
      <c r="BK31" s="80" t="s">
        <v>8397</v>
      </c>
      <c r="BL31" s="76">
        <v>865662805</v>
      </c>
      <c r="BM31" s="76"/>
      <c r="BN31" s="76"/>
      <c r="BO31" s="76"/>
      <c r="BP31" s="76"/>
      <c r="BQ31" s="76"/>
      <c r="BR31" s="76"/>
      <c r="BS31" s="76">
        <v>4</v>
      </c>
      <c r="BT31" s="75" t="str">
        <f>REPLACE(INDEX(GroupVertices[Group],MATCH(Edges39[[#This Row],[Vertex 1]],GroupVertices[Vertex],0)),1,1,"")</f>
        <v>5</v>
      </c>
      <c r="BU31" s="75" t="str">
        <f>REPLACE(INDEX(GroupVertices[Group],MATCH(Edges39[[#This Row],[Vertex 2]],GroupVertices[Vertex],0)),1,1,"")</f>
        <v>5</v>
      </c>
      <c r="BV31" s="45">
        <v>0</v>
      </c>
      <c r="BW31" s="46">
        <v>0</v>
      </c>
      <c r="BX31" s="45">
        <v>0</v>
      </c>
      <c r="BY31" s="46">
        <v>0</v>
      </c>
      <c r="BZ31" s="45">
        <v>0</v>
      </c>
      <c r="CA31" s="46">
        <v>0</v>
      </c>
      <c r="CB31" s="45">
        <v>13</v>
      </c>
      <c r="CC31" s="46">
        <v>61.904761904761905</v>
      </c>
      <c r="CD31" s="45">
        <v>21</v>
      </c>
    </row>
    <row r="32" spans="1:82" ht="15">
      <c r="A32" s="61" t="s">
        <v>266</v>
      </c>
      <c r="B32" s="61" t="s">
        <v>8049</v>
      </c>
      <c r="C32" s="62"/>
      <c r="D32" s="63"/>
      <c r="E32" s="64"/>
      <c r="F32" s="65"/>
      <c r="G32" s="62"/>
      <c r="H32" s="66"/>
      <c r="I32" s="67"/>
      <c r="J32" s="67"/>
      <c r="K32" s="31" t="s">
        <v>65</v>
      </c>
      <c r="L32" s="74">
        <v>32</v>
      </c>
      <c r="M32" s="74"/>
      <c r="N32" s="69"/>
      <c r="O32" s="76" t="s">
        <v>273</v>
      </c>
      <c r="P32" s="78">
        <v>45020.891018518516</v>
      </c>
      <c r="Q32" s="76" t="s">
        <v>8067</v>
      </c>
      <c r="R32" s="76">
        <v>1</v>
      </c>
      <c r="S32" s="76">
        <v>0</v>
      </c>
      <c r="T32" s="76">
        <v>0</v>
      </c>
      <c r="U32" s="76">
        <v>0</v>
      </c>
      <c r="V32" s="76">
        <v>0</v>
      </c>
      <c r="W32" s="76"/>
      <c r="X32" s="76"/>
      <c r="Y32" s="76"/>
      <c r="Z32" s="76" t="s">
        <v>8049</v>
      </c>
      <c r="AA32" s="76"/>
      <c r="AB32" s="76"/>
      <c r="AC32" s="76"/>
      <c r="AD32" s="76"/>
      <c r="AE32" s="76" t="s">
        <v>287</v>
      </c>
      <c r="AF32" s="79" t="str">
        <f>HYPERLINK("https://twitter.com/daya1angel/status/1643363579700162561")</f>
        <v>https://twitter.com/daya1angel/status/1643363579700162561</v>
      </c>
      <c r="AG32" s="78">
        <v>45020.891018518516</v>
      </c>
      <c r="AH32" s="84">
        <v>45020</v>
      </c>
      <c r="AI32" s="80" t="s">
        <v>8207</v>
      </c>
      <c r="AJ32" s="76" t="s">
        <v>270</v>
      </c>
      <c r="AK32" s="76" t="s">
        <v>8278</v>
      </c>
      <c r="AL32" s="76"/>
      <c r="AM32" s="76" t="b">
        <v>0</v>
      </c>
      <c r="AN32" s="76"/>
      <c r="AO32" s="76"/>
      <c r="AP32" s="76"/>
      <c r="AQ32" s="76"/>
      <c r="AR32" s="76"/>
      <c r="AS32" s="76"/>
      <c r="AT32" s="76"/>
      <c r="AU32" s="76"/>
      <c r="AV32" s="76"/>
      <c r="AW32" s="76"/>
      <c r="AX32" s="76"/>
      <c r="AY32" s="76"/>
      <c r="AZ32" s="76"/>
      <c r="BA32" s="76"/>
      <c r="BB32" s="76"/>
      <c r="BC32" s="76"/>
      <c r="BD32" s="79" t="str">
        <f>HYPERLINK("https://pbs.twimg.com/profile_images/875829647790964737/mJLoGN7N_normal.jpg")</f>
        <v>https://pbs.twimg.com/profile_images/875829647790964737/mJLoGN7N_normal.jpg</v>
      </c>
      <c r="BE32" s="80" t="s">
        <v>8369</v>
      </c>
      <c r="BF32" s="80" t="s">
        <v>8369</v>
      </c>
      <c r="BG32" s="76"/>
      <c r="BH32" s="80" t="s">
        <v>306</v>
      </c>
      <c r="BI32" s="80" t="s">
        <v>306</v>
      </c>
      <c r="BJ32" s="80" t="s">
        <v>8427</v>
      </c>
      <c r="BK32" s="80" t="s">
        <v>8427</v>
      </c>
      <c r="BL32" s="76">
        <v>865662805</v>
      </c>
      <c r="BM32" s="76"/>
      <c r="BN32" s="76"/>
      <c r="BO32" s="76"/>
      <c r="BP32" s="76"/>
      <c r="BQ32" s="76"/>
      <c r="BR32" s="76"/>
      <c r="BS32" s="76">
        <v>2</v>
      </c>
      <c r="BT32" s="75" t="str">
        <f>REPLACE(INDEX(GroupVertices[Group],MATCH(Edges39[[#This Row],[Vertex 1]],GroupVertices[Vertex],0)),1,1,"")</f>
        <v>5</v>
      </c>
      <c r="BU32" s="75" t="str">
        <f>REPLACE(INDEX(GroupVertices[Group],MATCH(Edges39[[#This Row],[Vertex 2]],GroupVertices[Vertex],0)),1,1,"")</f>
        <v>1</v>
      </c>
      <c r="BV32" s="45"/>
      <c r="BW32" s="46"/>
      <c r="BX32" s="45"/>
      <c r="BY32" s="46"/>
      <c r="BZ32" s="45"/>
      <c r="CA32" s="46"/>
      <c r="CB32" s="45"/>
      <c r="CC32" s="46"/>
      <c r="CD32" s="45"/>
    </row>
    <row r="33" spans="1:82" ht="15">
      <c r="A33" s="61" t="s">
        <v>266</v>
      </c>
      <c r="B33" s="61" t="s">
        <v>8049</v>
      </c>
      <c r="C33" s="62"/>
      <c r="D33" s="63"/>
      <c r="E33" s="64"/>
      <c r="F33" s="65"/>
      <c r="G33" s="62"/>
      <c r="H33" s="66"/>
      <c r="I33" s="67"/>
      <c r="J33" s="67"/>
      <c r="K33" s="31" t="s">
        <v>65</v>
      </c>
      <c r="L33" s="74">
        <v>33</v>
      </c>
      <c r="M33" s="74"/>
      <c r="N33" s="69"/>
      <c r="O33" s="76" t="s">
        <v>271</v>
      </c>
      <c r="P33" s="78">
        <v>45020.891018518516</v>
      </c>
      <c r="Q33" s="76" t="s">
        <v>8067</v>
      </c>
      <c r="R33" s="76">
        <v>1</v>
      </c>
      <c r="S33" s="76">
        <v>0</v>
      </c>
      <c r="T33" s="76">
        <v>0</v>
      </c>
      <c r="U33" s="76">
        <v>0</v>
      </c>
      <c r="V33" s="76">
        <v>0</v>
      </c>
      <c r="W33" s="76"/>
      <c r="X33" s="76"/>
      <c r="Y33" s="76"/>
      <c r="Z33" s="76" t="s">
        <v>8049</v>
      </c>
      <c r="AA33" s="76"/>
      <c r="AB33" s="76"/>
      <c r="AC33" s="76"/>
      <c r="AD33" s="76"/>
      <c r="AE33" s="76" t="s">
        <v>287</v>
      </c>
      <c r="AF33" s="79" t="str">
        <f>HYPERLINK("https://twitter.com/daya1angel/status/1643363579700162561")</f>
        <v>https://twitter.com/daya1angel/status/1643363579700162561</v>
      </c>
      <c r="AG33" s="78">
        <v>45020.891018518516</v>
      </c>
      <c r="AH33" s="84">
        <v>45020</v>
      </c>
      <c r="AI33" s="80" t="s">
        <v>8207</v>
      </c>
      <c r="AJ33" s="76" t="s">
        <v>270</v>
      </c>
      <c r="AK33" s="76" t="s">
        <v>8278</v>
      </c>
      <c r="AL33" s="76"/>
      <c r="AM33" s="76" t="b">
        <v>0</v>
      </c>
      <c r="AN33" s="76"/>
      <c r="AO33" s="76"/>
      <c r="AP33" s="76"/>
      <c r="AQ33" s="76"/>
      <c r="AR33" s="76"/>
      <c r="AS33" s="76"/>
      <c r="AT33" s="76"/>
      <c r="AU33" s="76"/>
      <c r="AV33" s="76"/>
      <c r="AW33" s="76"/>
      <c r="AX33" s="76"/>
      <c r="AY33" s="76"/>
      <c r="AZ33" s="76"/>
      <c r="BA33" s="76"/>
      <c r="BB33" s="76"/>
      <c r="BC33" s="76"/>
      <c r="BD33" s="79" t="str">
        <f>HYPERLINK("https://pbs.twimg.com/profile_images/875829647790964737/mJLoGN7N_normal.jpg")</f>
        <v>https://pbs.twimg.com/profile_images/875829647790964737/mJLoGN7N_normal.jpg</v>
      </c>
      <c r="BE33" s="80" t="s">
        <v>8369</v>
      </c>
      <c r="BF33" s="80" t="s">
        <v>8369</v>
      </c>
      <c r="BG33" s="76"/>
      <c r="BH33" s="80" t="s">
        <v>306</v>
      </c>
      <c r="BI33" s="80" t="s">
        <v>306</v>
      </c>
      <c r="BJ33" s="80" t="s">
        <v>8427</v>
      </c>
      <c r="BK33" s="80" t="s">
        <v>8427</v>
      </c>
      <c r="BL33" s="76">
        <v>865662805</v>
      </c>
      <c r="BM33" s="76"/>
      <c r="BN33" s="76"/>
      <c r="BO33" s="76"/>
      <c r="BP33" s="76"/>
      <c r="BQ33" s="76"/>
      <c r="BR33" s="76"/>
      <c r="BS33" s="76">
        <v>2</v>
      </c>
      <c r="BT33" s="75" t="str">
        <f>REPLACE(INDEX(GroupVertices[Group],MATCH(Edges39[[#This Row],[Vertex 1]],GroupVertices[Vertex],0)),1,1,"")</f>
        <v>5</v>
      </c>
      <c r="BU33" s="75" t="str">
        <f>REPLACE(INDEX(GroupVertices[Group],MATCH(Edges39[[#This Row],[Vertex 2]],GroupVertices[Vertex],0)),1,1,"")</f>
        <v>1</v>
      </c>
      <c r="BV33" s="45">
        <v>0</v>
      </c>
      <c r="BW33" s="46">
        <v>0</v>
      </c>
      <c r="BX33" s="45">
        <v>0</v>
      </c>
      <c r="BY33" s="46">
        <v>0</v>
      </c>
      <c r="BZ33" s="45">
        <v>0</v>
      </c>
      <c r="CA33" s="46">
        <v>0</v>
      </c>
      <c r="CB33" s="45">
        <v>13</v>
      </c>
      <c r="CC33" s="46">
        <v>54.166666666666664</v>
      </c>
      <c r="CD33" s="45">
        <v>24</v>
      </c>
    </row>
    <row r="34" spans="1:82" ht="15">
      <c r="A34" s="61" t="s">
        <v>266</v>
      </c>
      <c r="B34" s="61" t="s">
        <v>8035</v>
      </c>
      <c r="C34" s="62"/>
      <c r="D34" s="63"/>
      <c r="E34" s="64"/>
      <c r="F34" s="65"/>
      <c r="G34" s="62"/>
      <c r="H34" s="66"/>
      <c r="I34" s="67"/>
      <c r="J34" s="67"/>
      <c r="K34" s="31" t="s">
        <v>65</v>
      </c>
      <c r="L34" s="74">
        <v>34</v>
      </c>
      <c r="M34" s="74"/>
      <c r="N34" s="69"/>
      <c r="O34" s="76" t="s">
        <v>273</v>
      </c>
      <c r="P34" s="78">
        <v>45020.8903125</v>
      </c>
      <c r="Q34" s="76" t="s">
        <v>8068</v>
      </c>
      <c r="R34" s="76">
        <v>1</v>
      </c>
      <c r="S34" s="76">
        <v>0</v>
      </c>
      <c r="T34" s="76">
        <v>0</v>
      </c>
      <c r="U34" s="76">
        <v>0</v>
      </c>
      <c r="V34" s="76">
        <v>0</v>
      </c>
      <c r="W34" s="80" t="s">
        <v>8122</v>
      </c>
      <c r="X34" s="76"/>
      <c r="Y34" s="76"/>
      <c r="Z34" s="76" t="s">
        <v>8035</v>
      </c>
      <c r="AA34" s="76"/>
      <c r="AB34" s="76"/>
      <c r="AC34" s="76"/>
      <c r="AD34" s="76"/>
      <c r="AE34" s="76" t="s">
        <v>287</v>
      </c>
      <c r="AF34" s="79" t="str">
        <f>HYPERLINK("https://twitter.com/daya1angel/status/1643363323944083457")</f>
        <v>https://twitter.com/daya1angel/status/1643363323944083457</v>
      </c>
      <c r="AG34" s="78">
        <v>45020.8903125</v>
      </c>
      <c r="AH34" s="84">
        <v>45020</v>
      </c>
      <c r="AI34" s="80" t="s">
        <v>8208</v>
      </c>
      <c r="AJ34" s="76" t="s">
        <v>270</v>
      </c>
      <c r="AK34" s="76" t="s">
        <v>8275</v>
      </c>
      <c r="AL34" s="76"/>
      <c r="AM34" s="76" t="b">
        <v>0</v>
      </c>
      <c r="AN34" s="76"/>
      <c r="AO34" s="76"/>
      <c r="AP34" s="76"/>
      <c r="AQ34" s="76"/>
      <c r="AR34" s="76"/>
      <c r="AS34" s="76"/>
      <c r="AT34" s="76"/>
      <c r="AU34" s="76"/>
      <c r="AV34" s="76"/>
      <c r="AW34" s="76"/>
      <c r="AX34" s="76"/>
      <c r="AY34" s="76"/>
      <c r="AZ34" s="76"/>
      <c r="BA34" s="76"/>
      <c r="BB34" s="76"/>
      <c r="BC34" s="76"/>
      <c r="BD34" s="79" t="str">
        <f>HYPERLINK("https://pbs.twimg.com/profile_images/875829647790964737/mJLoGN7N_normal.jpg")</f>
        <v>https://pbs.twimg.com/profile_images/875829647790964737/mJLoGN7N_normal.jpg</v>
      </c>
      <c r="BE34" s="80" t="s">
        <v>8370</v>
      </c>
      <c r="BF34" s="80" t="s">
        <v>8370</v>
      </c>
      <c r="BG34" s="76"/>
      <c r="BH34" s="80" t="s">
        <v>306</v>
      </c>
      <c r="BI34" s="80" t="s">
        <v>306</v>
      </c>
      <c r="BJ34" s="80" t="s">
        <v>8398</v>
      </c>
      <c r="BK34" s="80" t="s">
        <v>8398</v>
      </c>
      <c r="BL34" s="76">
        <v>865662805</v>
      </c>
      <c r="BM34" s="76"/>
      <c r="BN34" s="76"/>
      <c r="BO34" s="76"/>
      <c r="BP34" s="76"/>
      <c r="BQ34" s="76"/>
      <c r="BR34" s="76"/>
      <c r="BS34" s="76">
        <v>4</v>
      </c>
      <c r="BT34" s="75" t="str">
        <f>REPLACE(INDEX(GroupVertices[Group],MATCH(Edges39[[#This Row],[Vertex 1]],GroupVertices[Vertex],0)),1,1,"")</f>
        <v>5</v>
      </c>
      <c r="BU34" s="75" t="str">
        <f>REPLACE(INDEX(GroupVertices[Group],MATCH(Edges39[[#This Row],[Vertex 2]],GroupVertices[Vertex],0)),1,1,"")</f>
        <v>5</v>
      </c>
      <c r="BV34" s="45"/>
      <c r="BW34" s="46"/>
      <c r="BX34" s="45"/>
      <c r="BY34" s="46"/>
      <c r="BZ34" s="45"/>
      <c r="CA34" s="46"/>
      <c r="CB34" s="45"/>
      <c r="CC34" s="46"/>
      <c r="CD34" s="45"/>
    </row>
    <row r="35" spans="1:82" ht="15">
      <c r="A35" s="61" t="s">
        <v>266</v>
      </c>
      <c r="B35" s="61" t="s">
        <v>8035</v>
      </c>
      <c r="C35" s="62"/>
      <c r="D35" s="63"/>
      <c r="E35" s="64"/>
      <c r="F35" s="65"/>
      <c r="G35" s="62"/>
      <c r="H35" s="66"/>
      <c r="I35" s="67"/>
      <c r="J35" s="67"/>
      <c r="K35" s="31" t="s">
        <v>65</v>
      </c>
      <c r="L35" s="74">
        <v>35</v>
      </c>
      <c r="M35" s="74"/>
      <c r="N35" s="69"/>
      <c r="O35" s="76" t="s">
        <v>271</v>
      </c>
      <c r="P35" s="78">
        <v>45020.8903125</v>
      </c>
      <c r="Q35" s="76" t="s">
        <v>8068</v>
      </c>
      <c r="R35" s="76">
        <v>1</v>
      </c>
      <c r="S35" s="76">
        <v>0</v>
      </c>
      <c r="T35" s="76">
        <v>0</v>
      </c>
      <c r="U35" s="76">
        <v>0</v>
      </c>
      <c r="V35" s="76">
        <v>0</v>
      </c>
      <c r="W35" s="80" t="s">
        <v>8122</v>
      </c>
      <c r="X35" s="76"/>
      <c r="Y35" s="76"/>
      <c r="Z35" s="76" t="s">
        <v>8035</v>
      </c>
      <c r="AA35" s="76"/>
      <c r="AB35" s="76"/>
      <c r="AC35" s="76"/>
      <c r="AD35" s="76"/>
      <c r="AE35" s="76" t="s">
        <v>287</v>
      </c>
      <c r="AF35" s="79" t="str">
        <f>HYPERLINK("https://twitter.com/daya1angel/status/1643363323944083457")</f>
        <v>https://twitter.com/daya1angel/status/1643363323944083457</v>
      </c>
      <c r="AG35" s="78">
        <v>45020.8903125</v>
      </c>
      <c r="AH35" s="84">
        <v>45020</v>
      </c>
      <c r="AI35" s="80" t="s">
        <v>8208</v>
      </c>
      <c r="AJ35" s="76" t="s">
        <v>270</v>
      </c>
      <c r="AK35" s="76" t="s">
        <v>8275</v>
      </c>
      <c r="AL35" s="76"/>
      <c r="AM35" s="76" t="b">
        <v>0</v>
      </c>
      <c r="AN35" s="76"/>
      <c r="AO35" s="76"/>
      <c r="AP35" s="76"/>
      <c r="AQ35" s="76"/>
      <c r="AR35" s="76"/>
      <c r="AS35" s="76"/>
      <c r="AT35" s="76"/>
      <c r="AU35" s="76"/>
      <c r="AV35" s="76"/>
      <c r="AW35" s="76"/>
      <c r="AX35" s="76"/>
      <c r="AY35" s="76"/>
      <c r="AZ35" s="76"/>
      <c r="BA35" s="76"/>
      <c r="BB35" s="76"/>
      <c r="BC35" s="76"/>
      <c r="BD35" s="79" t="str">
        <f>HYPERLINK("https://pbs.twimg.com/profile_images/875829647790964737/mJLoGN7N_normal.jpg")</f>
        <v>https://pbs.twimg.com/profile_images/875829647790964737/mJLoGN7N_normal.jpg</v>
      </c>
      <c r="BE35" s="80" t="s">
        <v>8370</v>
      </c>
      <c r="BF35" s="80" t="s">
        <v>8370</v>
      </c>
      <c r="BG35" s="76"/>
      <c r="BH35" s="80" t="s">
        <v>306</v>
      </c>
      <c r="BI35" s="80" t="s">
        <v>306</v>
      </c>
      <c r="BJ35" s="80" t="s">
        <v>8398</v>
      </c>
      <c r="BK35" s="80" t="s">
        <v>8398</v>
      </c>
      <c r="BL35" s="76">
        <v>865662805</v>
      </c>
      <c r="BM35" s="76"/>
      <c r="BN35" s="76"/>
      <c r="BO35" s="76"/>
      <c r="BP35" s="76"/>
      <c r="BQ35" s="76"/>
      <c r="BR35" s="76"/>
      <c r="BS35" s="76">
        <v>4</v>
      </c>
      <c r="BT35" s="75" t="str">
        <f>REPLACE(INDEX(GroupVertices[Group],MATCH(Edges39[[#This Row],[Vertex 1]],GroupVertices[Vertex],0)),1,1,"")</f>
        <v>5</v>
      </c>
      <c r="BU35" s="75" t="str">
        <f>REPLACE(INDEX(GroupVertices[Group],MATCH(Edges39[[#This Row],[Vertex 2]],GroupVertices[Vertex],0)),1,1,"")</f>
        <v>5</v>
      </c>
      <c r="BV35" s="45">
        <v>0</v>
      </c>
      <c r="BW35" s="46">
        <v>0</v>
      </c>
      <c r="BX35" s="45">
        <v>0</v>
      </c>
      <c r="BY35" s="46">
        <v>0</v>
      </c>
      <c r="BZ35" s="45">
        <v>0</v>
      </c>
      <c r="CA35" s="46">
        <v>0</v>
      </c>
      <c r="CB35" s="45">
        <v>12</v>
      </c>
      <c r="CC35" s="46">
        <v>54.54545454545455</v>
      </c>
      <c r="CD35" s="45">
        <v>22</v>
      </c>
    </row>
    <row r="36" spans="1:82" ht="15">
      <c r="A36" s="61" t="s">
        <v>266</v>
      </c>
      <c r="B36" s="61" t="s">
        <v>8035</v>
      </c>
      <c r="C36" s="62"/>
      <c r="D36" s="63"/>
      <c r="E36" s="64"/>
      <c r="F36" s="65"/>
      <c r="G36" s="62"/>
      <c r="H36" s="66"/>
      <c r="I36" s="67"/>
      <c r="J36" s="67"/>
      <c r="K36" s="31" t="s">
        <v>65</v>
      </c>
      <c r="L36" s="74">
        <v>36</v>
      </c>
      <c r="M36" s="74"/>
      <c r="N36" s="69"/>
      <c r="O36" s="76" t="s">
        <v>273</v>
      </c>
      <c r="P36" s="78">
        <v>45022.29481481481</v>
      </c>
      <c r="Q36" s="76" t="s">
        <v>8064</v>
      </c>
      <c r="R36" s="76">
        <v>0</v>
      </c>
      <c r="S36" s="76">
        <v>0</v>
      </c>
      <c r="T36" s="76">
        <v>0</v>
      </c>
      <c r="U36" s="76">
        <v>0</v>
      </c>
      <c r="V36" s="76">
        <v>0</v>
      </c>
      <c r="W36" s="80" t="s">
        <v>8122</v>
      </c>
      <c r="X36" s="76"/>
      <c r="Y36" s="76"/>
      <c r="Z36" s="76" t="s">
        <v>8035</v>
      </c>
      <c r="AA36" s="76"/>
      <c r="AB36" s="76"/>
      <c r="AC36" s="76"/>
      <c r="AD36" s="76"/>
      <c r="AE36" s="76" t="s">
        <v>287</v>
      </c>
      <c r="AF36" s="79" t="str">
        <f>HYPERLINK("https://twitter.com/daya1angel/status/1643872298619875328")</f>
        <v>https://twitter.com/daya1angel/status/1643872298619875328</v>
      </c>
      <c r="AG36" s="78">
        <v>45022.29481481481</v>
      </c>
      <c r="AH36" s="84">
        <v>45022</v>
      </c>
      <c r="AI36" s="80" t="s">
        <v>8209</v>
      </c>
      <c r="AJ36" s="76" t="s">
        <v>270</v>
      </c>
      <c r="AK36" s="76" t="s">
        <v>8275</v>
      </c>
      <c r="AL36" s="76"/>
      <c r="AM36" s="76" t="b">
        <v>0</v>
      </c>
      <c r="AN36" s="76"/>
      <c r="AO36" s="76"/>
      <c r="AP36" s="76"/>
      <c r="AQ36" s="76"/>
      <c r="AR36" s="76"/>
      <c r="AS36" s="76"/>
      <c r="AT36" s="76"/>
      <c r="AU36" s="76"/>
      <c r="AV36" s="76"/>
      <c r="AW36" s="76"/>
      <c r="AX36" s="76"/>
      <c r="AY36" s="76"/>
      <c r="AZ36" s="76"/>
      <c r="BA36" s="76"/>
      <c r="BB36" s="76"/>
      <c r="BC36" s="76"/>
      <c r="BD36" s="79" t="str">
        <f>HYPERLINK("https://pbs.twimg.com/profile_images/875829647790964737/mJLoGN7N_normal.jpg")</f>
        <v>https://pbs.twimg.com/profile_images/875829647790964737/mJLoGN7N_normal.jpg</v>
      </c>
      <c r="BE36" s="80" t="s">
        <v>8371</v>
      </c>
      <c r="BF36" s="80" t="s">
        <v>8371</v>
      </c>
      <c r="BG36" s="76"/>
      <c r="BH36" s="80" t="s">
        <v>306</v>
      </c>
      <c r="BI36" s="80" t="s">
        <v>306</v>
      </c>
      <c r="BJ36" s="80" t="s">
        <v>8400</v>
      </c>
      <c r="BK36" s="80" t="s">
        <v>8400</v>
      </c>
      <c r="BL36" s="76">
        <v>865662805</v>
      </c>
      <c r="BM36" s="76"/>
      <c r="BN36" s="76"/>
      <c r="BO36" s="76"/>
      <c r="BP36" s="76"/>
      <c r="BQ36" s="76"/>
      <c r="BR36" s="76"/>
      <c r="BS36" s="76">
        <v>4</v>
      </c>
      <c r="BT36" s="75" t="str">
        <f>REPLACE(INDEX(GroupVertices[Group],MATCH(Edges39[[#This Row],[Vertex 1]],GroupVertices[Vertex],0)),1,1,"")</f>
        <v>5</v>
      </c>
      <c r="BU36" s="75" t="str">
        <f>REPLACE(INDEX(GroupVertices[Group],MATCH(Edges39[[#This Row],[Vertex 2]],GroupVertices[Vertex],0)),1,1,"")</f>
        <v>5</v>
      </c>
      <c r="BV36" s="45"/>
      <c r="BW36" s="46"/>
      <c r="BX36" s="45"/>
      <c r="BY36" s="46"/>
      <c r="BZ36" s="45"/>
      <c r="CA36" s="46"/>
      <c r="CB36" s="45"/>
      <c r="CC36" s="46"/>
      <c r="CD36" s="45"/>
    </row>
    <row r="37" spans="1:82" ht="15">
      <c r="A37" s="61" t="s">
        <v>266</v>
      </c>
      <c r="B37" s="61" t="s">
        <v>8035</v>
      </c>
      <c r="C37" s="62"/>
      <c r="D37" s="63"/>
      <c r="E37" s="64"/>
      <c r="F37" s="65"/>
      <c r="G37" s="62"/>
      <c r="H37" s="66"/>
      <c r="I37" s="67"/>
      <c r="J37" s="67"/>
      <c r="K37" s="31" t="s">
        <v>65</v>
      </c>
      <c r="L37" s="74">
        <v>37</v>
      </c>
      <c r="M37" s="74"/>
      <c r="N37" s="69"/>
      <c r="O37" s="76" t="s">
        <v>271</v>
      </c>
      <c r="P37" s="78">
        <v>45022.29481481481</v>
      </c>
      <c r="Q37" s="76" t="s">
        <v>8064</v>
      </c>
      <c r="R37" s="76">
        <v>0</v>
      </c>
      <c r="S37" s="76">
        <v>0</v>
      </c>
      <c r="T37" s="76">
        <v>0</v>
      </c>
      <c r="U37" s="76">
        <v>0</v>
      </c>
      <c r="V37" s="76">
        <v>0</v>
      </c>
      <c r="W37" s="80" t="s">
        <v>8122</v>
      </c>
      <c r="X37" s="76"/>
      <c r="Y37" s="76"/>
      <c r="Z37" s="76" t="s">
        <v>8035</v>
      </c>
      <c r="AA37" s="76"/>
      <c r="AB37" s="76"/>
      <c r="AC37" s="76"/>
      <c r="AD37" s="76"/>
      <c r="AE37" s="76" t="s">
        <v>287</v>
      </c>
      <c r="AF37" s="79" t="str">
        <f>HYPERLINK("https://twitter.com/daya1angel/status/1643872298619875328")</f>
        <v>https://twitter.com/daya1angel/status/1643872298619875328</v>
      </c>
      <c r="AG37" s="78">
        <v>45022.29481481481</v>
      </c>
      <c r="AH37" s="84">
        <v>45022</v>
      </c>
      <c r="AI37" s="80" t="s">
        <v>8209</v>
      </c>
      <c r="AJ37" s="76" t="s">
        <v>270</v>
      </c>
      <c r="AK37" s="76" t="s">
        <v>8275</v>
      </c>
      <c r="AL37" s="76"/>
      <c r="AM37" s="76" t="b">
        <v>0</v>
      </c>
      <c r="AN37" s="76"/>
      <c r="AO37" s="76"/>
      <c r="AP37" s="76"/>
      <c r="AQ37" s="76"/>
      <c r="AR37" s="76"/>
      <c r="AS37" s="76"/>
      <c r="AT37" s="76"/>
      <c r="AU37" s="76"/>
      <c r="AV37" s="76"/>
      <c r="AW37" s="76"/>
      <c r="AX37" s="76"/>
      <c r="AY37" s="76"/>
      <c r="AZ37" s="76"/>
      <c r="BA37" s="76"/>
      <c r="BB37" s="76"/>
      <c r="BC37" s="76"/>
      <c r="BD37" s="79" t="str">
        <f>HYPERLINK("https://pbs.twimg.com/profile_images/875829647790964737/mJLoGN7N_normal.jpg")</f>
        <v>https://pbs.twimg.com/profile_images/875829647790964737/mJLoGN7N_normal.jpg</v>
      </c>
      <c r="BE37" s="80" t="s">
        <v>8371</v>
      </c>
      <c r="BF37" s="80" t="s">
        <v>8371</v>
      </c>
      <c r="BG37" s="76"/>
      <c r="BH37" s="80" t="s">
        <v>306</v>
      </c>
      <c r="BI37" s="80" t="s">
        <v>306</v>
      </c>
      <c r="BJ37" s="80" t="s">
        <v>8400</v>
      </c>
      <c r="BK37" s="80" t="s">
        <v>8400</v>
      </c>
      <c r="BL37" s="76">
        <v>865662805</v>
      </c>
      <c r="BM37" s="76"/>
      <c r="BN37" s="76"/>
      <c r="BO37" s="76"/>
      <c r="BP37" s="76"/>
      <c r="BQ37" s="76"/>
      <c r="BR37" s="76"/>
      <c r="BS37" s="76">
        <v>4</v>
      </c>
      <c r="BT37" s="75" t="str">
        <f>REPLACE(INDEX(GroupVertices[Group],MATCH(Edges39[[#This Row],[Vertex 1]],GroupVertices[Vertex],0)),1,1,"")</f>
        <v>5</v>
      </c>
      <c r="BU37" s="75" t="str">
        <f>REPLACE(INDEX(GroupVertices[Group],MATCH(Edges39[[#This Row],[Vertex 2]],GroupVertices[Vertex],0)),1,1,"")</f>
        <v>5</v>
      </c>
      <c r="BV37" s="45">
        <v>0</v>
      </c>
      <c r="BW37" s="46">
        <v>0</v>
      </c>
      <c r="BX37" s="45">
        <v>0</v>
      </c>
      <c r="BY37" s="46">
        <v>0</v>
      </c>
      <c r="BZ37" s="45">
        <v>0</v>
      </c>
      <c r="CA37" s="46">
        <v>0</v>
      </c>
      <c r="CB37" s="45">
        <v>12</v>
      </c>
      <c r="CC37" s="46">
        <v>54.54545454545455</v>
      </c>
      <c r="CD37" s="45">
        <v>22</v>
      </c>
    </row>
    <row r="38" spans="1:82" ht="15">
      <c r="A38" s="61" t="s">
        <v>8016</v>
      </c>
      <c r="B38" s="61" t="s">
        <v>8028</v>
      </c>
      <c r="C38" s="62"/>
      <c r="D38" s="63"/>
      <c r="E38" s="64"/>
      <c r="F38" s="65"/>
      <c r="G38" s="62"/>
      <c r="H38" s="66"/>
      <c r="I38" s="67"/>
      <c r="J38" s="67"/>
      <c r="K38" s="31" t="s">
        <v>65</v>
      </c>
      <c r="L38" s="74">
        <v>38</v>
      </c>
      <c r="M38" s="74"/>
      <c r="N38" s="69"/>
      <c r="O38" s="76" t="s">
        <v>273</v>
      </c>
      <c r="P38" s="78">
        <v>45015.98396990741</v>
      </c>
      <c r="Q38" s="76" t="s">
        <v>8061</v>
      </c>
      <c r="R38" s="76">
        <v>4</v>
      </c>
      <c r="S38" s="76">
        <v>0</v>
      </c>
      <c r="T38" s="76">
        <v>0</v>
      </c>
      <c r="U38" s="76">
        <v>0</v>
      </c>
      <c r="V38" s="76">
        <v>0</v>
      </c>
      <c r="W38" s="76"/>
      <c r="X38" s="76"/>
      <c r="Y38" s="76"/>
      <c r="Z38" s="76" t="s">
        <v>8028</v>
      </c>
      <c r="AA38" s="76"/>
      <c r="AB38" s="76"/>
      <c r="AC38" s="76"/>
      <c r="AD38" s="76"/>
      <c r="AE38" s="76" t="s">
        <v>287</v>
      </c>
      <c r="AF38" s="79" t="str">
        <f>HYPERLINK("https://twitter.com/mauhdez85/status/1641585325255303175")</f>
        <v>https://twitter.com/mauhdez85/status/1641585325255303175</v>
      </c>
      <c r="AG38" s="78">
        <v>45015.98396990741</v>
      </c>
      <c r="AH38" s="84">
        <v>45015</v>
      </c>
      <c r="AI38" s="80" t="s">
        <v>8210</v>
      </c>
      <c r="AJ38" s="76" t="s">
        <v>270</v>
      </c>
      <c r="AK38" s="76" t="s">
        <v>8273</v>
      </c>
      <c r="AL38" s="76"/>
      <c r="AM38" s="76" t="b">
        <v>0</v>
      </c>
      <c r="AN38" s="76"/>
      <c r="AO38" s="76"/>
      <c r="AP38" s="76"/>
      <c r="AQ38" s="76"/>
      <c r="AR38" s="76"/>
      <c r="AS38" s="76"/>
      <c r="AT38" s="76"/>
      <c r="AU38" s="76"/>
      <c r="AV38" s="76"/>
      <c r="AW38" s="76"/>
      <c r="AX38" s="76"/>
      <c r="AY38" s="76"/>
      <c r="AZ38" s="76"/>
      <c r="BA38" s="76"/>
      <c r="BB38" s="76"/>
      <c r="BC38" s="76"/>
      <c r="BD38" s="79" t="str">
        <f>HYPERLINK("https://pbs.twimg.com/profile_images/1560965547680043008/7qeZEMZz_normal.jpg")</f>
        <v>https://pbs.twimg.com/profile_images/1560965547680043008/7qeZEMZz_normal.jpg</v>
      </c>
      <c r="BE38" s="80" t="s">
        <v>8372</v>
      </c>
      <c r="BF38" s="80" t="s">
        <v>8372</v>
      </c>
      <c r="BG38" s="76"/>
      <c r="BH38" s="80" t="s">
        <v>306</v>
      </c>
      <c r="BI38" s="80" t="s">
        <v>306</v>
      </c>
      <c r="BJ38" s="80" t="s">
        <v>8414</v>
      </c>
      <c r="BK38" s="80" t="s">
        <v>8414</v>
      </c>
      <c r="BL38" s="76">
        <v>391823842</v>
      </c>
      <c r="BM38" s="76"/>
      <c r="BN38" s="76"/>
      <c r="BO38" s="76"/>
      <c r="BP38" s="76"/>
      <c r="BQ38" s="76"/>
      <c r="BR38" s="76"/>
      <c r="BS38" s="76">
        <v>1</v>
      </c>
      <c r="BT38" s="75" t="str">
        <f>REPLACE(INDEX(GroupVertices[Group],MATCH(Edges39[[#This Row],[Vertex 1]],GroupVertices[Vertex],0)),1,1,"")</f>
        <v>2</v>
      </c>
      <c r="BU38" s="75" t="str">
        <f>REPLACE(INDEX(GroupVertices[Group],MATCH(Edges39[[#This Row],[Vertex 2]],GroupVertices[Vertex],0)),1,1,"")</f>
        <v>2</v>
      </c>
      <c r="BV38" s="45"/>
      <c r="BW38" s="46"/>
      <c r="BX38" s="45"/>
      <c r="BY38" s="46"/>
      <c r="BZ38" s="45"/>
      <c r="CA38" s="46"/>
      <c r="CB38" s="45"/>
      <c r="CC38" s="46"/>
      <c r="CD38" s="45"/>
    </row>
    <row r="39" spans="1:82" ht="15">
      <c r="A39" s="61" t="s">
        <v>8016</v>
      </c>
      <c r="B39" s="61" t="s">
        <v>8028</v>
      </c>
      <c r="C39" s="62"/>
      <c r="D39" s="63"/>
      <c r="E39" s="64"/>
      <c r="F39" s="65"/>
      <c r="G39" s="62"/>
      <c r="H39" s="66"/>
      <c r="I39" s="67"/>
      <c r="J39" s="67"/>
      <c r="K39" s="31" t="s">
        <v>65</v>
      </c>
      <c r="L39" s="74">
        <v>39</v>
      </c>
      <c r="M39" s="74"/>
      <c r="N39" s="69"/>
      <c r="O39" s="76" t="s">
        <v>271</v>
      </c>
      <c r="P39" s="78">
        <v>45015.98396990741</v>
      </c>
      <c r="Q39" s="76" t="s">
        <v>8061</v>
      </c>
      <c r="R39" s="76">
        <v>4</v>
      </c>
      <c r="S39" s="76">
        <v>0</v>
      </c>
      <c r="T39" s="76">
        <v>0</v>
      </c>
      <c r="U39" s="76">
        <v>0</v>
      </c>
      <c r="V39" s="76">
        <v>0</v>
      </c>
      <c r="W39" s="76"/>
      <c r="X39" s="76"/>
      <c r="Y39" s="76"/>
      <c r="Z39" s="76" t="s">
        <v>8028</v>
      </c>
      <c r="AA39" s="76"/>
      <c r="AB39" s="76"/>
      <c r="AC39" s="76"/>
      <c r="AD39" s="76"/>
      <c r="AE39" s="76" t="s">
        <v>287</v>
      </c>
      <c r="AF39" s="79" t="str">
        <f>HYPERLINK("https://twitter.com/mauhdez85/status/1641585325255303175")</f>
        <v>https://twitter.com/mauhdez85/status/1641585325255303175</v>
      </c>
      <c r="AG39" s="78">
        <v>45015.98396990741</v>
      </c>
      <c r="AH39" s="84">
        <v>45015</v>
      </c>
      <c r="AI39" s="80" t="s">
        <v>8210</v>
      </c>
      <c r="AJ39" s="76" t="s">
        <v>270</v>
      </c>
      <c r="AK39" s="76" t="s">
        <v>8273</v>
      </c>
      <c r="AL39" s="76"/>
      <c r="AM39" s="76" t="b">
        <v>0</v>
      </c>
      <c r="AN39" s="76"/>
      <c r="AO39" s="76"/>
      <c r="AP39" s="76"/>
      <c r="AQ39" s="76"/>
      <c r="AR39" s="76"/>
      <c r="AS39" s="76"/>
      <c r="AT39" s="76"/>
      <c r="AU39" s="76"/>
      <c r="AV39" s="76"/>
      <c r="AW39" s="76"/>
      <c r="AX39" s="76"/>
      <c r="AY39" s="76"/>
      <c r="AZ39" s="76"/>
      <c r="BA39" s="76"/>
      <c r="BB39" s="76"/>
      <c r="BC39" s="76"/>
      <c r="BD39" s="79" t="str">
        <f>HYPERLINK("https://pbs.twimg.com/profile_images/1560965547680043008/7qeZEMZz_normal.jpg")</f>
        <v>https://pbs.twimg.com/profile_images/1560965547680043008/7qeZEMZz_normal.jpg</v>
      </c>
      <c r="BE39" s="80" t="s">
        <v>8372</v>
      </c>
      <c r="BF39" s="80" t="s">
        <v>8372</v>
      </c>
      <c r="BG39" s="76"/>
      <c r="BH39" s="80" t="s">
        <v>306</v>
      </c>
      <c r="BI39" s="80" t="s">
        <v>306</v>
      </c>
      <c r="BJ39" s="80" t="s">
        <v>8414</v>
      </c>
      <c r="BK39" s="80" t="s">
        <v>8414</v>
      </c>
      <c r="BL39" s="76">
        <v>391823842</v>
      </c>
      <c r="BM39" s="76"/>
      <c r="BN39" s="76"/>
      <c r="BO39" s="76"/>
      <c r="BP39" s="76"/>
      <c r="BQ39" s="76"/>
      <c r="BR39" s="76"/>
      <c r="BS39" s="76">
        <v>1</v>
      </c>
      <c r="BT39" s="75" t="str">
        <f>REPLACE(INDEX(GroupVertices[Group],MATCH(Edges39[[#This Row],[Vertex 1]],GroupVertices[Vertex],0)),1,1,"")</f>
        <v>2</v>
      </c>
      <c r="BU39" s="75" t="str">
        <f>REPLACE(INDEX(GroupVertices[Group],MATCH(Edges39[[#This Row],[Vertex 2]],GroupVertices[Vertex],0)),1,1,"")</f>
        <v>2</v>
      </c>
      <c r="BV39" s="45">
        <v>0</v>
      </c>
      <c r="BW39" s="46">
        <v>0</v>
      </c>
      <c r="BX39" s="45">
        <v>0</v>
      </c>
      <c r="BY39" s="46">
        <v>0</v>
      </c>
      <c r="BZ39" s="45">
        <v>0</v>
      </c>
      <c r="CA39" s="46">
        <v>0</v>
      </c>
      <c r="CB39" s="45">
        <v>11</v>
      </c>
      <c r="CC39" s="46">
        <v>55</v>
      </c>
      <c r="CD39" s="45">
        <v>20</v>
      </c>
    </row>
    <row r="40" spans="1:82" ht="15">
      <c r="A40" s="61" t="s">
        <v>8017</v>
      </c>
      <c r="B40" s="61" t="s">
        <v>8049</v>
      </c>
      <c r="C40" s="62"/>
      <c r="D40" s="63"/>
      <c r="E40" s="64"/>
      <c r="F40" s="65"/>
      <c r="G40" s="62"/>
      <c r="H40" s="66"/>
      <c r="I40" s="67"/>
      <c r="J40" s="67"/>
      <c r="K40" s="31" t="s">
        <v>65</v>
      </c>
      <c r="L40" s="74">
        <v>40</v>
      </c>
      <c r="M40" s="74"/>
      <c r="N40" s="69"/>
      <c r="O40" s="76" t="s">
        <v>272</v>
      </c>
      <c r="P40" s="78">
        <v>45019.70898148148</v>
      </c>
      <c r="Q40" s="76" t="s">
        <v>8069</v>
      </c>
      <c r="R40" s="76">
        <v>0</v>
      </c>
      <c r="S40" s="76">
        <v>0</v>
      </c>
      <c r="T40" s="76">
        <v>0</v>
      </c>
      <c r="U40" s="76">
        <v>0</v>
      </c>
      <c r="V40" s="76">
        <v>42</v>
      </c>
      <c r="W40" s="76"/>
      <c r="X40" s="76" t="s">
        <v>8137</v>
      </c>
      <c r="Y40" s="76" t="s">
        <v>8176</v>
      </c>
      <c r="Z40" s="76" t="s">
        <v>8049</v>
      </c>
      <c r="AA40" s="76"/>
      <c r="AB40" s="76" t="s">
        <v>8190</v>
      </c>
      <c r="AC40" s="76" t="s">
        <v>284</v>
      </c>
      <c r="AD40" s="76"/>
      <c r="AE40" s="76" t="s">
        <v>287</v>
      </c>
      <c r="AF40" s="79" t="str">
        <f>HYPERLINK("https://twitter.com/tlcmagazinemx/status/1642935225616416789")</f>
        <v>https://twitter.com/tlcmagazinemx/status/1642935225616416789</v>
      </c>
      <c r="AG40" s="78">
        <v>45019.70898148148</v>
      </c>
      <c r="AH40" s="84">
        <v>45019</v>
      </c>
      <c r="AI40" s="80" t="s">
        <v>8211</v>
      </c>
      <c r="AJ40" s="76" t="s">
        <v>270</v>
      </c>
      <c r="AK40" s="76" t="s">
        <v>8279</v>
      </c>
      <c r="AL40" s="76" t="s">
        <v>8302</v>
      </c>
      <c r="AM40" s="76" t="b">
        <v>0</v>
      </c>
      <c r="AN40" s="76"/>
      <c r="AO40" s="76"/>
      <c r="AP40" s="76"/>
      <c r="AQ40" s="76"/>
      <c r="AR40" s="76"/>
      <c r="AS40" s="76"/>
      <c r="AT40" s="76"/>
      <c r="AU40" s="76"/>
      <c r="AV40" s="76"/>
      <c r="AW40" s="76" t="s">
        <v>8313</v>
      </c>
      <c r="AX40" s="76"/>
      <c r="AY40" s="76" t="s">
        <v>304</v>
      </c>
      <c r="AZ40" s="76" t="s">
        <v>304</v>
      </c>
      <c r="BA40" s="76"/>
      <c r="BB40" s="76"/>
      <c r="BC40" s="76"/>
      <c r="BD40" s="79" t="str">
        <f>HYPERLINK("https://pbs.twimg.com/media/Fszg4VpXoAAfWvm.jpg")</f>
        <v>https://pbs.twimg.com/media/Fszg4VpXoAAfWvm.jpg</v>
      </c>
      <c r="BE40" s="80" t="s">
        <v>8373</v>
      </c>
      <c r="BF40" s="80" t="s">
        <v>8373</v>
      </c>
      <c r="BG40" s="76"/>
      <c r="BH40" s="80" t="s">
        <v>306</v>
      </c>
      <c r="BI40" s="80" t="s">
        <v>306</v>
      </c>
      <c r="BJ40" s="80" t="s">
        <v>306</v>
      </c>
      <c r="BK40" s="80" t="s">
        <v>8373</v>
      </c>
      <c r="BL40" s="80" t="s">
        <v>8444</v>
      </c>
      <c r="BM40" s="76"/>
      <c r="BN40" s="76"/>
      <c r="BO40" s="76"/>
      <c r="BP40" s="76"/>
      <c r="BQ40" s="76"/>
      <c r="BR40" s="76"/>
      <c r="BS40" s="76">
        <v>1</v>
      </c>
      <c r="BT40" s="75" t="str">
        <f>REPLACE(INDEX(GroupVertices[Group],MATCH(Edges39[[#This Row],[Vertex 1]],GroupVertices[Vertex],0)),1,1,"")</f>
        <v>1</v>
      </c>
      <c r="BU40" s="75" t="str">
        <f>REPLACE(INDEX(GroupVertices[Group],MATCH(Edges39[[#This Row],[Vertex 2]],GroupVertices[Vertex],0)),1,1,"")</f>
        <v>1</v>
      </c>
      <c r="BV40" s="45">
        <v>0</v>
      </c>
      <c r="BW40" s="46">
        <v>0</v>
      </c>
      <c r="BX40" s="45">
        <v>0</v>
      </c>
      <c r="BY40" s="46">
        <v>0</v>
      </c>
      <c r="BZ40" s="45">
        <v>0</v>
      </c>
      <c r="CA40" s="46">
        <v>0</v>
      </c>
      <c r="CB40" s="45">
        <v>12</v>
      </c>
      <c r="CC40" s="46">
        <v>52.17391304347826</v>
      </c>
      <c r="CD40" s="45">
        <v>23</v>
      </c>
    </row>
    <row r="41" spans="1:82" ht="15">
      <c r="A41" s="61" t="s">
        <v>8018</v>
      </c>
      <c r="B41" s="61" t="s">
        <v>8037</v>
      </c>
      <c r="C41" s="62"/>
      <c r="D41" s="63"/>
      <c r="E41" s="64"/>
      <c r="F41" s="65"/>
      <c r="G41" s="62"/>
      <c r="H41" s="66"/>
      <c r="I41" s="67"/>
      <c r="J41" s="67"/>
      <c r="K41" s="31" t="s">
        <v>65</v>
      </c>
      <c r="L41" s="74">
        <v>41</v>
      </c>
      <c r="M41" s="74"/>
      <c r="N41" s="69"/>
      <c r="O41" s="76" t="s">
        <v>273</v>
      </c>
      <c r="P41" s="78">
        <v>45021.82025462963</v>
      </c>
      <c r="Q41" s="76" t="s">
        <v>8070</v>
      </c>
      <c r="R41" s="76">
        <v>1</v>
      </c>
      <c r="S41" s="76">
        <v>0</v>
      </c>
      <c r="T41" s="76">
        <v>0</v>
      </c>
      <c r="U41" s="76">
        <v>0</v>
      </c>
      <c r="V41" s="76">
        <v>0</v>
      </c>
      <c r="W41" s="76"/>
      <c r="X41" s="79" t="str">
        <f>HYPERLINK("https://expo.thelogisticsworld.com/")</f>
        <v>https://expo.thelogisticsworld.com/</v>
      </c>
      <c r="Y41" s="76" t="s">
        <v>8177</v>
      </c>
      <c r="Z41" s="76" t="s">
        <v>8037</v>
      </c>
      <c r="AA41" s="76"/>
      <c r="AB41" s="76"/>
      <c r="AC41" s="76"/>
      <c r="AD41" s="76"/>
      <c r="AE41" s="76" t="s">
        <v>287</v>
      </c>
      <c r="AF41" s="79" t="str">
        <f>HYPERLINK("https://twitter.com/elnorte_mty/status/1643700325671489539")</f>
        <v>https://twitter.com/elnorte_mty/status/1643700325671489539</v>
      </c>
      <c r="AG41" s="78">
        <v>45021.82025462963</v>
      </c>
      <c r="AH41" s="84">
        <v>45021</v>
      </c>
      <c r="AI41" s="80" t="s">
        <v>8212</v>
      </c>
      <c r="AJ41" s="76" t="s">
        <v>270</v>
      </c>
      <c r="AK41" s="76" t="s">
        <v>8280</v>
      </c>
      <c r="AL41" s="76" t="s">
        <v>8301</v>
      </c>
      <c r="AM41" s="76" t="b">
        <v>0</v>
      </c>
      <c r="AN41" s="76"/>
      <c r="AO41" s="76"/>
      <c r="AP41" s="76"/>
      <c r="AQ41" s="76"/>
      <c r="AR41" s="76"/>
      <c r="AS41" s="76"/>
      <c r="AT41" s="76"/>
      <c r="AU41" s="76"/>
      <c r="AV41" s="76"/>
      <c r="AW41" s="76"/>
      <c r="AX41" s="76"/>
      <c r="AY41" s="76"/>
      <c r="AZ41" s="76"/>
      <c r="BA41" s="76"/>
      <c r="BB41" s="76"/>
      <c r="BC41" s="76"/>
      <c r="BD41" s="79" t="str">
        <f>HYPERLINK("https://pbs.twimg.com/profile_images/1464312525110104076/V-V2MVG9_normal.jpg")</f>
        <v>https://pbs.twimg.com/profile_images/1464312525110104076/V-V2MVG9_normal.jpg</v>
      </c>
      <c r="BE41" s="80" t="s">
        <v>8374</v>
      </c>
      <c r="BF41" s="80" t="s">
        <v>8374</v>
      </c>
      <c r="BG41" s="76"/>
      <c r="BH41" s="80" t="s">
        <v>306</v>
      </c>
      <c r="BI41" s="80" t="s">
        <v>306</v>
      </c>
      <c r="BJ41" s="80" t="s">
        <v>8406</v>
      </c>
      <c r="BK41" s="80" t="s">
        <v>8406</v>
      </c>
      <c r="BL41" s="80" t="s">
        <v>8445</v>
      </c>
      <c r="BM41" s="76"/>
      <c r="BN41" s="76"/>
      <c r="BO41" s="76"/>
      <c r="BP41" s="76"/>
      <c r="BQ41" s="76"/>
      <c r="BR41" s="76"/>
      <c r="BS41" s="76">
        <v>1</v>
      </c>
      <c r="BT41" s="75" t="str">
        <f>REPLACE(INDEX(GroupVertices[Group],MATCH(Edges39[[#This Row],[Vertex 1]],GroupVertices[Vertex],0)),1,1,"")</f>
        <v>6</v>
      </c>
      <c r="BU41" s="75" t="str">
        <f>REPLACE(INDEX(GroupVertices[Group],MATCH(Edges39[[#This Row],[Vertex 2]],GroupVertices[Vertex],0)),1,1,"")</f>
        <v>6</v>
      </c>
      <c r="BV41" s="45"/>
      <c r="BW41" s="46"/>
      <c r="BX41" s="45"/>
      <c r="BY41" s="46"/>
      <c r="BZ41" s="45"/>
      <c r="CA41" s="46"/>
      <c r="CB41" s="45"/>
      <c r="CC41" s="46"/>
      <c r="CD41" s="45"/>
    </row>
    <row r="42" spans="1:82" ht="15">
      <c r="A42" s="61" t="s">
        <v>8018</v>
      </c>
      <c r="B42" s="61" t="s">
        <v>8037</v>
      </c>
      <c r="C42" s="62"/>
      <c r="D42" s="63"/>
      <c r="E42" s="64"/>
      <c r="F42" s="65"/>
      <c r="G42" s="62"/>
      <c r="H42" s="66"/>
      <c r="I42" s="67"/>
      <c r="J42" s="67"/>
      <c r="K42" s="31" t="s">
        <v>65</v>
      </c>
      <c r="L42" s="74">
        <v>42</v>
      </c>
      <c r="M42" s="74"/>
      <c r="N42" s="69"/>
      <c r="O42" s="76" t="s">
        <v>271</v>
      </c>
      <c r="P42" s="78">
        <v>45021.82025462963</v>
      </c>
      <c r="Q42" s="76" t="s">
        <v>8070</v>
      </c>
      <c r="R42" s="76">
        <v>1</v>
      </c>
      <c r="S42" s="76">
        <v>0</v>
      </c>
      <c r="T42" s="76">
        <v>0</v>
      </c>
      <c r="U42" s="76">
        <v>0</v>
      </c>
      <c r="V42" s="76">
        <v>0</v>
      </c>
      <c r="W42" s="76"/>
      <c r="X42" s="79" t="str">
        <f>HYPERLINK("https://expo.thelogisticsworld.com/")</f>
        <v>https://expo.thelogisticsworld.com/</v>
      </c>
      <c r="Y42" s="76" t="s">
        <v>8177</v>
      </c>
      <c r="Z42" s="76" t="s">
        <v>8037</v>
      </c>
      <c r="AA42" s="76"/>
      <c r="AB42" s="76"/>
      <c r="AC42" s="76"/>
      <c r="AD42" s="76"/>
      <c r="AE42" s="76" t="s">
        <v>287</v>
      </c>
      <c r="AF42" s="79" t="str">
        <f>HYPERLINK("https://twitter.com/elnorte_mty/status/1643700325671489539")</f>
        <v>https://twitter.com/elnorte_mty/status/1643700325671489539</v>
      </c>
      <c r="AG42" s="78">
        <v>45021.82025462963</v>
      </c>
      <c r="AH42" s="84">
        <v>45021</v>
      </c>
      <c r="AI42" s="80" t="s">
        <v>8212</v>
      </c>
      <c r="AJ42" s="76" t="s">
        <v>270</v>
      </c>
      <c r="AK42" s="76" t="s">
        <v>8280</v>
      </c>
      <c r="AL42" s="76" t="s">
        <v>8301</v>
      </c>
      <c r="AM42" s="76" t="b">
        <v>0</v>
      </c>
      <c r="AN42" s="76"/>
      <c r="AO42" s="76"/>
      <c r="AP42" s="76"/>
      <c r="AQ42" s="76"/>
      <c r="AR42" s="76"/>
      <c r="AS42" s="76"/>
      <c r="AT42" s="76"/>
      <c r="AU42" s="76"/>
      <c r="AV42" s="76"/>
      <c r="AW42" s="76"/>
      <c r="AX42" s="76"/>
      <c r="AY42" s="76"/>
      <c r="AZ42" s="76"/>
      <c r="BA42" s="76"/>
      <c r="BB42" s="76"/>
      <c r="BC42" s="76"/>
      <c r="BD42" s="79" t="str">
        <f>HYPERLINK("https://pbs.twimg.com/profile_images/1464312525110104076/V-V2MVG9_normal.jpg")</f>
        <v>https://pbs.twimg.com/profile_images/1464312525110104076/V-V2MVG9_normal.jpg</v>
      </c>
      <c r="BE42" s="80" t="s">
        <v>8374</v>
      </c>
      <c r="BF42" s="80" t="s">
        <v>8374</v>
      </c>
      <c r="BG42" s="76"/>
      <c r="BH42" s="80" t="s">
        <v>306</v>
      </c>
      <c r="BI42" s="80" t="s">
        <v>306</v>
      </c>
      <c r="BJ42" s="80" t="s">
        <v>8406</v>
      </c>
      <c r="BK42" s="80" t="s">
        <v>8406</v>
      </c>
      <c r="BL42" s="80" t="s">
        <v>8445</v>
      </c>
      <c r="BM42" s="76"/>
      <c r="BN42" s="76"/>
      <c r="BO42" s="76"/>
      <c r="BP42" s="76"/>
      <c r="BQ42" s="76"/>
      <c r="BR42" s="76"/>
      <c r="BS42" s="76">
        <v>1</v>
      </c>
      <c r="BT42" s="75" t="str">
        <f>REPLACE(INDEX(GroupVertices[Group],MATCH(Edges39[[#This Row],[Vertex 1]],GroupVertices[Vertex],0)),1,1,"")</f>
        <v>6</v>
      </c>
      <c r="BU42" s="75" t="str">
        <f>REPLACE(INDEX(GroupVertices[Group],MATCH(Edges39[[#This Row],[Vertex 2]],GroupVertices[Vertex],0)),1,1,"")</f>
        <v>6</v>
      </c>
      <c r="BV42" s="45">
        <v>0</v>
      </c>
      <c r="BW42" s="46">
        <v>0</v>
      </c>
      <c r="BX42" s="45">
        <v>0</v>
      </c>
      <c r="BY42" s="46">
        <v>0</v>
      </c>
      <c r="BZ42" s="45">
        <v>0</v>
      </c>
      <c r="CA42" s="46">
        <v>0</v>
      </c>
      <c r="CB42" s="45">
        <v>12</v>
      </c>
      <c r="CC42" s="46">
        <v>66.66666666666667</v>
      </c>
      <c r="CD42" s="45">
        <v>18</v>
      </c>
    </row>
    <row r="43" spans="1:82" ht="15">
      <c r="A43" s="61" t="s">
        <v>8019</v>
      </c>
      <c r="B43" s="61" t="s">
        <v>8049</v>
      </c>
      <c r="C43" s="62"/>
      <c r="D43" s="63"/>
      <c r="E43" s="64"/>
      <c r="F43" s="65"/>
      <c r="G43" s="62"/>
      <c r="H43" s="66"/>
      <c r="I43" s="67"/>
      <c r="J43" s="67"/>
      <c r="K43" s="31" t="s">
        <v>65</v>
      </c>
      <c r="L43" s="74">
        <v>43</v>
      </c>
      <c r="M43" s="74"/>
      <c r="N43" s="69"/>
      <c r="O43" s="76" t="s">
        <v>272</v>
      </c>
      <c r="P43" s="78">
        <v>45015.85052083333</v>
      </c>
      <c r="Q43" s="76" t="s">
        <v>8071</v>
      </c>
      <c r="R43" s="76">
        <v>3</v>
      </c>
      <c r="S43" s="76">
        <v>3</v>
      </c>
      <c r="T43" s="76">
        <v>1</v>
      </c>
      <c r="U43" s="76">
        <v>0</v>
      </c>
      <c r="V43" s="76">
        <v>595</v>
      </c>
      <c r="W43" s="76"/>
      <c r="X43" s="76" t="s">
        <v>8138</v>
      </c>
      <c r="Y43" s="76" t="s">
        <v>8176</v>
      </c>
      <c r="Z43" s="76" t="s">
        <v>8049</v>
      </c>
      <c r="AA43" s="76"/>
      <c r="AB43" s="76" t="s">
        <v>8191</v>
      </c>
      <c r="AC43" s="76" t="s">
        <v>284</v>
      </c>
      <c r="AD43" s="76"/>
      <c r="AE43" s="76" t="s">
        <v>287</v>
      </c>
      <c r="AF43" s="79" t="str">
        <f>HYPERLINK("https://twitter.com/canacarmexico/status/1641536966947741696")</f>
        <v>https://twitter.com/canacarmexico/status/1641536966947741696</v>
      </c>
      <c r="AG43" s="78">
        <v>45015.85052083333</v>
      </c>
      <c r="AH43" s="84">
        <v>45015</v>
      </c>
      <c r="AI43" s="80" t="s">
        <v>8213</v>
      </c>
      <c r="AJ43" s="76" t="s">
        <v>270</v>
      </c>
      <c r="AK43" s="76" t="s">
        <v>8272</v>
      </c>
      <c r="AL43" s="76" t="s">
        <v>8301</v>
      </c>
      <c r="AM43" s="76" t="b">
        <v>0</v>
      </c>
      <c r="AN43" s="76"/>
      <c r="AO43" s="76"/>
      <c r="AP43" s="76"/>
      <c r="AQ43" s="76"/>
      <c r="AR43" s="76"/>
      <c r="AS43" s="76"/>
      <c r="AT43" s="76"/>
      <c r="AU43" s="76"/>
      <c r="AV43" s="76"/>
      <c r="AW43" s="76" t="s">
        <v>8314</v>
      </c>
      <c r="AX43" s="76"/>
      <c r="AY43" s="76" t="s">
        <v>8354</v>
      </c>
      <c r="AZ43" s="76" t="s">
        <v>305</v>
      </c>
      <c r="BA43" s="76"/>
      <c r="BB43" s="76"/>
      <c r="BC43" s="76"/>
      <c r="BD43" s="79" t="str">
        <f>HYPERLINK("https://pbs.twimg.com/media/FsfpHY1WIAgkq7Z.jpg")</f>
        <v>https://pbs.twimg.com/media/FsfpHY1WIAgkq7Z.jpg</v>
      </c>
      <c r="BE43" s="80" t="s">
        <v>8375</v>
      </c>
      <c r="BF43" s="80" t="s">
        <v>8375</v>
      </c>
      <c r="BG43" s="76"/>
      <c r="BH43" s="80" t="s">
        <v>306</v>
      </c>
      <c r="BI43" s="80" t="s">
        <v>306</v>
      </c>
      <c r="BJ43" s="80" t="s">
        <v>306</v>
      </c>
      <c r="BK43" s="80" t="s">
        <v>8375</v>
      </c>
      <c r="BL43" s="76">
        <v>150427591</v>
      </c>
      <c r="BM43" s="76"/>
      <c r="BN43" s="76"/>
      <c r="BO43" s="76"/>
      <c r="BP43" s="76"/>
      <c r="BQ43" s="76"/>
      <c r="BR43" s="76"/>
      <c r="BS43" s="76">
        <v>2</v>
      </c>
      <c r="BT43" s="75" t="str">
        <f>REPLACE(INDEX(GroupVertices[Group],MATCH(Edges39[[#This Row],[Vertex 1]],GroupVertices[Vertex],0)),1,1,"")</f>
        <v>4</v>
      </c>
      <c r="BU43" s="75" t="str">
        <f>REPLACE(INDEX(GroupVertices[Group],MATCH(Edges39[[#This Row],[Vertex 2]],GroupVertices[Vertex],0)),1,1,"")</f>
        <v>1</v>
      </c>
      <c r="BV43" s="45">
        <v>0</v>
      </c>
      <c r="BW43" s="46">
        <v>0</v>
      </c>
      <c r="BX43" s="45">
        <v>0</v>
      </c>
      <c r="BY43" s="46">
        <v>0</v>
      </c>
      <c r="BZ43" s="45">
        <v>0</v>
      </c>
      <c r="CA43" s="46">
        <v>0</v>
      </c>
      <c r="CB43" s="45">
        <v>13</v>
      </c>
      <c r="CC43" s="46">
        <v>52</v>
      </c>
      <c r="CD43" s="45">
        <v>25</v>
      </c>
    </row>
    <row r="44" spans="1:82" ht="15">
      <c r="A44" s="61" t="s">
        <v>8019</v>
      </c>
      <c r="B44" s="61" t="s">
        <v>8049</v>
      </c>
      <c r="C44" s="62"/>
      <c r="D44" s="63"/>
      <c r="E44" s="64"/>
      <c r="F44" s="65"/>
      <c r="G44" s="62"/>
      <c r="H44" s="66"/>
      <c r="I44" s="67"/>
      <c r="J44" s="67"/>
      <c r="K44" s="31" t="s">
        <v>65</v>
      </c>
      <c r="L44" s="74">
        <v>44</v>
      </c>
      <c r="M44" s="74"/>
      <c r="N44" s="69"/>
      <c r="O44" s="76" t="s">
        <v>272</v>
      </c>
      <c r="P44" s="78">
        <v>45021.87238425926</v>
      </c>
      <c r="Q44" s="76" t="s">
        <v>8072</v>
      </c>
      <c r="R44" s="76">
        <v>0</v>
      </c>
      <c r="S44" s="76">
        <v>0</v>
      </c>
      <c r="T44" s="76">
        <v>0</v>
      </c>
      <c r="U44" s="76">
        <v>0</v>
      </c>
      <c r="V44" s="76">
        <v>239</v>
      </c>
      <c r="W44" s="76"/>
      <c r="X44" s="76" t="s">
        <v>8139</v>
      </c>
      <c r="Y44" s="76" t="s">
        <v>8173</v>
      </c>
      <c r="Z44" s="76" t="s">
        <v>8049</v>
      </c>
      <c r="AA44" s="76"/>
      <c r="AB44" s="79" t="str">
        <f>HYPERLINK("https://pbs.twimg.com/media/Fs-oQsGXgAAlYk1.jpg")</f>
        <v>https://pbs.twimg.com/media/Fs-oQsGXgAAlYk1.jpg</v>
      </c>
      <c r="AC44" s="76" t="s">
        <v>281</v>
      </c>
      <c r="AD44" s="76"/>
      <c r="AE44" s="76" t="s">
        <v>287</v>
      </c>
      <c r="AF44" s="79" t="str">
        <f>HYPERLINK("https://twitter.com/canacarmexico/status/1643719216527450114")</f>
        <v>https://twitter.com/canacarmexico/status/1643719216527450114</v>
      </c>
      <c r="AG44" s="78">
        <v>45021.87238425926</v>
      </c>
      <c r="AH44" s="84">
        <v>45021</v>
      </c>
      <c r="AI44" s="80" t="s">
        <v>8214</v>
      </c>
      <c r="AJ44" s="76" t="s">
        <v>270</v>
      </c>
      <c r="AK44" s="76"/>
      <c r="AL44" s="76" t="s">
        <v>8301</v>
      </c>
      <c r="AM44" s="76" t="b">
        <v>0</v>
      </c>
      <c r="AN44" s="76"/>
      <c r="AO44" s="76"/>
      <c r="AP44" s="76"/>
      <c r="AQ44" s="76"/>
      <c r="AR44" s="76"/>
      <c r="AS44" s="76"/>
      <c r="AT44" s="76"/>
      <c r="AU44" s="76"/>
      <c r="AV44" s="76"/>
      <c r="AW44" s="76" t="s">
        <v>8315</v>
      </c>
      <c r="AX44" s="76"/>
      <c r="AY44" s="76">
        <v>1080</v>
      </c>
      <c r="AZ44" s="76">
        <v>1080</v>
      </c>
      <c r="BA44" s="76"/>
      <c r="BB44" s="76"/>
      <c r="BC44" s="76"/>
      <c r="BD44" s="79" t="str">
        <f>HYPERLINK("https://pbs.twimg.com/media/Fs-oQsGXgAAlYk1.jpg")</f>
        <v>https://pbs.twimg.com/media/Fs-oQsGXgAAlYk1.jpg</v>
      </c>
      <c r="BE44" s="80" t="s">
        <v>8376</v>
      </c>
      <c r="BF44" s="80" t="s">
        <v>8376</v>
      </c>
      <c r="BG44" s="76"/>
      <c r="BH44" s="80" t="s">
        <v>306</v>
      </c>
      <c r="BI44" s="80" t="s">
        <v>306</v>
      </c>
      <c r="BJ44" s="80" t="s">
        <v>306</v>
      </c>
      <c r="BK44" s="80" t="s">
        <v>8376</v>
      </c>
      <c r="BL44" s="76">
        <v>150427591</v>
      </c>
      <c r="BM44" s="76"/>
      <c r="BN44" s="76"/>
      <c r="BO44" s="76"/>
      <c r="BP44" s="76"/>
      <c r="BQ44" s="76"/>
      <c r="BR44" s="76"/>
      <c r="BS44" s="76">
        <v>2</v>
      </c>
      <c r="BT44" s="75" t="str">
        <f>REPLACE(INDEX(GroupVertices[Group],MATCH(Edges39[[#This Row],[Vertex 1]],GroupVertices[Vertex],0)),1,1,"")</f>
        <v>4</v>
      </c>
      <c r="BU44" s="75" t="str">
        <f>REPLACE(INDEX(GroupVertices[Group],MATCH(Edges39[[#This Row],[Vertex 2]],GroupVertices[Vertex],0)),1,1,"")</f>
        <v>1</v>
      </c>
      <c r="BV44" s="45">
        <v>0</v>
      </c>
      <c r="BW44" s="46">
        <v>0</v>
      </c>
      <c r="BX44" s="45">
        <v>0</v>
      </c>
      <c r="BY44" s="46">
        <v>0</v>
      </c>
      <c r="BZ44" s="45">
        <v>0</v>
      </c>
      <c r="CA44" s="46">
        <v>0</v>
      </c>
      <c r="CB44" s="45">
        <v>14</v>
      </c>
      <c r="CC44" s="46">
        <v>53.84615384615385</v>
      </c>
      <c r="CD44" s="45">
        <v>26</v>
      </c>
    </row>
    <row r="45" spans="1:82" ht="15">
      <c r="A45" s="61" t="s">
        <v>8020</v>
      </c>
      <c r="B45" s="61" t="s">
        <v>8019</v>
      </c>
      <c r="C45" s="62"/>
      <c r="D45" s="63"/>
      <c r="E45" s="64"/>
      <c r="F45" s="65"/>
      <c r="G45" s="62"/>
      <c r="H45" s="66"/>
      <c r="I45" s="67"/>
      <c r="J45" s="67"/>
      <c r="K45" s="31" t="s">
        <v>65</v>
      </c>
      <c r="L45" s="74">
        <v>45</v>
      </c>
      <c r="M45" s="74"/>
      <c r="N45" s="69"/>
      <c r="O45" s="76" t="s">
        <v>273</v>
      </c>
      <c r="P45" s="78">
        <v>45015.88369212963</v>
      </c>
      <c r="Q45" s="76" t="s">
        <v>8060</v>
      </c>
      <c r="R45" s="76">
        <v>3</v>
      </c>
      <c r="S45" s="76">
        <v>0</v>
      </c>
      <c r="T45" s="76">
        <v>0</v>
      </c>
      <c r="U45" s="76">
        <v>0</v>
      </c>
      <c r="V45" s="76">
        <v>0</v>
      </c>
      <c r="W45" s="76"/>
      <c r="X45" s="76"/>
      <c r="Y45" s="76"/>
      <c r="Z45" s="76" t="s">
        <v>8185</v>
      </c>
      <c r="AA45" s="76"/>
      <c r="AB45" s="76"/>
      <c r="AC45" s="76"/>
      <c r="AD45" s="76"/>
      <c r="AE45" s="76" t="s">
        <v>287</v>
      </c>
      <c r="AF45" s="79" t="str">
        <f>HYPERLINK("https://twitter.com/motoradiesel/status/1641548987554762752")</f>
        <v>https://twitter.com/motoradiesel/status/1641548987554762752</v>
      </c>
      <c r="AG45" s="78">
        <v>45015.88369212963</v>
      </c>
      <c r="AH45" s="84">
        <v>45015</v>
      </c>
      <c r="AI45" s="80" t="s">
        <v>8215</v>
      </c>
      <c r="AJ45" s="76" t="s">
        <v>270</v>
      </c>
      <c r="AK45" s="76" t="s">
        <v>8272</v>
      </c>
      <c r="AL45" s="76" t="s">
        <v>8301</v>
      </c>
      <c r="AM45" s="76" t="b">
        <v>0</v>
      </c>
      <c r="AN45" s="76"/>
      <c r="AO45" s="76"/>
      <c r="AP45" s="76"/>
      <c r="AQ45" s="76"/>
      <c r="AR45" s="76"/>
      <c r="AS45" s="76"/>
      <c r="AT45" s="76"/>
      <c r="AU45" s="76"/>
      <c r="AV45" s="76"/>
      <c r="AW45" s="76"/>
      <c r="AX45" s="76"/>
      <c r="AY45" s="76"/>
      <c r="AZ45" s="76"/>
      <c r="BA45" s="76"/>
      <c r="BB45" s="76"/>
      <c r="BC45" s="76"/>
      <c r="BD45" s="79" t="str">
        <f>HYPERLINK("https://pbs.twimg.com/profile_images/1641176255046320129/tUBdg9Ns_normal.jpg")</f>
        <v>https://pbs.twimg.com/profile_images/1641176255046320129/tUBdg9Ns_normal.jpg</v>
      </c>
      <c r="BE45" s="80" t="s">
        <v>8377</v>
      </c>
      <c r="BF45" s="80" t="s">
        <v>8377</v>
      </c>
      <c r="BG45" s="76"/>
      <c r="BH45" s="80" t="s">
        <v>306</v>
      </c>
      <c r="BI45" s="80" t="s">
        <v>306</v>
      </c>
      <c r="BJ45" s="80" t="s">
        <v>8375</v>
      </c>
      <c r="BK45" s="80" t="s">
        <v>8375</v>
      </c>
      <c r="BL45" s="76">
        <v>118873793</v>
      </c>
      <c r="BM45" s="76"/>
      <c r="BN45" s="76"/>
      <c r="BO45" s="76"/>
      <c r="BP45" s="76"/>
      <c r="BQ45" s="76"/>
      <c r="BR45" s="76"/>
      <c r="BS45" s="76">
        <v>1</v>
      </c>
      <c r="BT45" s="75" t="str">
        <f>REPLACE(INDEX(GroupVertices[Group],MATCH(Edges39[[#This Row],[Vertex 1]],GroupVertices[Vertex],0)),1,1,"")</f>
        <v>4</v>
      </c>
      <c r="BU45" s="75" t="str">
        <f>REPLACE(INDEX(GroupVertices[Group],MATCH(Edges39[[#This Row],[Vertex 2]],GroupVertices[Vertex],0)),1,1,"")</f>
        <v>4</v>
      </c>
      <c r="BV45" s="45"/>
      <c r="BW45" s="46"/>
      <c r="BX45" s="45"/>
      <c r="BY45" s="46"/>
      <c r="BZ45" s="45"/>
      <c r="CA45" s="46"/>
      <c r="CB45" s="45"/>
      <c r="CC45" s="46"/>
      <c r="CD45" s="45"/>
    </row>
    <row r="46" spans="1:82" ht="15">
      <c r="A46" s="61" t="s">
        <v>8020</v>
      </c>
      <c r="B46" s="61" t="s">
        <v>8019</v>
      </c>
      <c r="C46" s="62"/>
      <c r="D46" s="63"/>
      <c r="E46" s="64"/>
      <c r="F46" s="65"/>
      <c r="G46" s="62"/>
      <c r="H46" s="66"/>
      <c r="I46" s="67"/>
      <c r="J46" s="67"/>
      <c r="K46" s="31" t="s">
        <v>65</v>
      </c>
      <c r="L46" s="74">
        <v>46</v>
      </c>
      <c r="M46" s="74"/>
      <c r="N46" s="69"/>
      <c r="O46" s="76" t="s">
        <v>271</v>
      </c>
      <c r="P46" s="78">
        <v>45015.88369212963</v>
      </c>
      <c r="Q46" s="76" t="s">
        <v>8060</v>
      </c>
      <c r="R46" s="76">
        <v>3</v>
      </c>
      <c r="S46" s="76">
        <v>0</v>
      </c>
      <c r="T46" s="76">
        <v>0</v>
      </c>
      <c r="U46" s="76">
        <v>0</v>
      </c>
      <c r="V46" s="76">
        <v>0</v>
      </c>
      <c r="W46" s="76"/>
      <c r="X46" s="76"/>
      <c r="Y46" s="76"/>
      <c r="Z46" s="76" t="s">
        <v>8185</v>
      </c>
      <c r="AA46" s="76"/>
      <c r="AB46" s="76"/>
      <c r="AC46" s="76"/>
      <c r="AD46" s="76"/>
      <c r="AE46" s="76" t="s">
        <v>287</v>
      </c>
      <c r="AF46" s="79" t="str">
        <f>HYPERLINK("https://twitter.com/motoradiesel/status/1641548987554762752")</f>
        <v>https://twitter.com/motoradiesel/status/1641548987554762752</v>
      </c>
      <c r="AG46" s="78">
        <v>45015.88369212963</v>
      </c>
      <c r="AH46" s="84">
        <v>45015</v>
      </c>
      <c r="AI46" s="80" t="s">
        <v>8215</v>
      </c>
      <c r="AJ46" s="76" t="s">
        <v>270</v>
      </c>
      <c r="AK46" s="76" t="s">
        <v>8272</v>
      </c>
      <c r="AL46" s="76" t="s">
        <v>8301</v>
      </c>
      <c r="AM46" s="76" t="b">
        <v>0</v>
      </c>
      <c r="AN46" s="76"/>
      <c r="AO46" s="76"/>
      <c r="AP46" s="76"/>
      <c r="AQ46" s="76"/>
      <c r="AR46" s="76"/>
      <c r="AS46" s="76"/>
      <c r="AT46" s="76"/>
      <c r="AU46" s="76"/>
      <c r="AV46" s="76"/>
      <c r="AW46" s="76"/>
      <c r="AX46" s="76"/>
      <c r="AY46" s="76"/>
      <c r="AZ46" s="76"/>
      <c r="BA46" s="76"/>
      <c r="BB46" s="76"/>
      <c r="BC46" s="76"/>
      <c r="BD46" s="79" t="str">
        <f>HYPERLINK("https://pbs.twimg.com/profile_images/1641176255046320129/tUBdg9Ns_normal.jpg")</f>
        <v>https://pbs.twimg.com/profile_images/1641176255046320129/tUBdg9Ns_normal.jpg</v>
      </c>
      <c r="BE46" s="80" t="s">
        <v>8377</v>
      </c>
      <c r="BF46" s="80" t="s">
        <v>8377</v>
      </c>
      <c r="BG46" s="76"/>
      <c r="BH46" s="80" t="s">
        <v>306</v>
      </c>
      <c r="BI46" s="80" t="s">
        <v>306</v>
      </c>
      <c r="BJ46" s="80" t="s">
        <v>8375</v>
      </c>
      <c r="BK46" s="80" t="s">
        <v>8375</v>
      </c>
      <c r="BL46" s="76">
        <v>118873793</v>
      </c>
      <c r="BM46" s="76"/>
      <c r="BN46" s="76"/>
      <c r="BO46" s="76"/>
      <c r="BP46" s="76"/>
      <c r="BQ46" s="76"/>
      <c r="BR46" s="76"/>
      <c r="BS46" s="76">
        <v>1</v>
      </c>
      <c r="BT46" s="75" t="str">
        <f>REPLACE(INDEX(GroupVertices[Group],MATCH(Edges39[[#This Row],[Vertex 1]],GroupVertices[Vertex],0)),1,1,"")</f>
        <v>4</v>
      </c>
      <c r="BU46" s="75" t="str">
        <f>REPLACE(INDEX(GroupVertices[Group],MATCH(Edges39[[#This Row],[Vertex 2]],GroupVertices[Vertex],0)),1,1,"")</f>
        <v>4</v>
      </c>
      <c r="BV46" s="45"/>
      <c r="BW46" s="46"/>
      <c r="BX46" s="45"/>
      <c r="BY46" s="46"/>
      <c r="BZ46" s="45"/>
      <c r="CA46" s="46"/>
      <c r="CB46" s="45"/>
      <c r="CC46" s="46"/>
      <c r="CD46" s="45"/>
    </row>
    <row r="47" spans="1:82" ht="15">
      <c r="A47" s="61" t="s">
        <v>8020</v>
      </c>
      <c r="B47" s="61" t="s">
        <v>8049</v>
      </c>
      <c r="C47" s="62"/>
      <c r="D47" s="63"/>
      <c r="E47" s="64"/>
      <c r="F47" s="65"/>
      <c r="G47" s="62"/>
      <c r="H47" s="66"/>
      <c r="I47" s="67"/>
      <c r="J47" s="67"/>
      <c r="K47" s="31" t="s">
        <v>65</v>
      </c>
      <c r="L47" s="74">
        <v>47</v>
      </c>
      <c r="M47" s="74"/>
      <c r="N47" s="69"/>
      <c r="O47" s="76" t="s">
        <v>273</v>
      </c>
      <c r="P47" s="78">
        <v>45015.88369212963</v>
      </c>
      <c r="Q47" s="76" t="s">
        <v>8060</v>
      </c>
      <c r="R47" s="76">
        <v>3</v>
      </c>
      <c r="S47" s="76">
        <v>0</v>
      </c>
      <c r="T47" s="76">
        <v>0</v>
      </c>
      <c r="U47" s="76">
        <v>0</v>
      </c>
      <c r="V47" s="76">
        <v>0</v>
      </c>
      <c r="W47" s="76"/>
      <c r="X47" s="76"/>
      <c r="Y47" s="76"/>
      <c r="Z47" s="76" t="s">
        <v>8185</v>
      </c>
      <c r="AA47" s="76"/>
      <c r="AB47" s="76"/>
      <c r="AC47" s="76"/>
      <c r="AD47" s="76"/>
      <c r="AE47" s="76" t="s">
        <v>287</v>
      </c>
      <c r="AF47" s="79" t="str">
        <f>HYPERLINK("https://twitter.com/motoradiesel/status/1641548987554762752")</f>
        <v>https://twitter.com/motoradiesel/status/1641548987554762752</v>
      </c>
      <c r="AG47" s="78">
        <v>45015.88369212963</v>
      </c>
      <c r="AH47" s="84">
        <v>45015</v>
      </c>
      <c r="AI47" s="80" t="s">
        <v>8215</v>
      </c>
      <c r="AJ47" s="76" t="s">
        <v>270</v>
      </c>
      <c r="AK47" s="76" t="s">
        <v>8272</v>
      </c>
      <c r="AL47" s="76" t="s">
        <v>8301</v>
      </c>
      <c r="AM47" s="76" t="b">
        <v>0</v>
      </c>
      <c r="AN47" s="76"/>
      <c r="AO47" s="76"/>
      <c r="AP47" s="76"/>
      <c r="AQ47" s="76"/>
      <c r="AR47" s="76"/>
      <c r="AS47" s="76"/>
      <c r="AT47" s="76"/>
      <c r="AU47" s="76"/>
      <c r="AV47" s="76"/>
      <c r="AW47" s="76"/>
      <c r="AX47" s="76"/>
      <c r="AY47" s="76"/>
      <c r="AZ47" s="76"/>
      <c r="BA47" s="76"/>
      <c r="BB47" s="76"/>
      <c r="BC47" s="76"/>
      <c r="BD47" s="79" t="str">
        <f>HYPERLINK("https://pbs.twimg.com/profile_images/1641176255046320129/tUBdg9Ns_normal.jpg")</f>
        <v>https://pbs.twimg.com/profile_images/1641176255046320129/tUBdg9Ns_normal.jpg</v>
      </c>
      <c r="BE47" s="80" t="s">
        <v>8377</v>
      </c>
      <c r="BF47" s="80" t="s">
        <v>8377</v>
      </c>
      <c r="BG47" s="76"/>
      <c r="BH47" s="80" t="s">
        <v>306</v>
      </c>
      <c r="BI47" s="80" t="s">
        <v>306</v>
      </c>
      <c r="BJ47" s="80" t="s">
        <v>8375</v>
      </c>
      <c r="BK47" s="80" t="s">
        <v>8375</v>
      </c>
      <c r="BL47" s="76">
        <v>118873793</v>
      </c>
      <c r="BM47" s="76"/>
      <c r="BN47" s="76"/>
      <c r="BO47" s="76"/>
      <c r="BP47" s="76"/>
      <c r="BQ47" s="76"/>
      <c r="BR47" s="76"/>
      <c r="BS47" s="76">
        <v>1</v>
      </c>
      <c r="BT47" s="75" t="str">
        <f>REPLACE(INDEX(GroupVertices[Group],MATCH(Edges39[[#This Row],[Vertex 1]],GroupVertices[Vertex],0)),1,1,"")</f>
        <v>4</v>
      </c>
      <c r="BU47" s="75" t="str">
        <f>REPLACE(INDEX(GroupVertices[Group],MATCH(Edges39[[#This Row],[Vertex 2]],GroupVertices[Vertex],0)),1,1,"")</f>
        <v>1</v>
      </c>
      <c r="BV47" s="45">
        <v>0</v>
      </c>
      <c r="BW47" s="46">
        <v>0</v>
      </c>
      <c r="BX47" s="45">
        <v>0</v>
      </c>
      <c r="BY47" s="46">
        <v>0</v>
      </c>
      <c r="BZ47" s="45">
        <v>0</v>
      </c>
      <c r="CA47" s="46">
        <v>0</v>
      </c>
      <c r="CB47" s="45">
        <v>10</v>
      </c>
      <c r="CC47" s="46">
        <v>50</v>
      </c>
      <c r="CD47" s="45">
        <v>20</v>
      </c>
    </row>
    <row r="48" spans="1:82" ht="15">
      <c r="A48" s="61" t="s">
        <v>8021</v>
      </c>
      <c r="B48" s="61" t="s">
        <v>8028</v>
      </c>
      <c r="C48" s="62"/>
      <c r="D48" s="63"/>
      <c r="E48" s="64"/>
      <c r="F48" s="65"/>
      <c r="G48" s="62"/>
      <c r="H48" s="66"/>
      <c r="I48" s="67"/>
      <c r="J48" s="67"/>
      <c r="K48" s="31" t="s">
        <v>65</v>
      </c>
      <c r="L48" s="74">
        <v>48</v>
      </c>
      <c r="M48" s="74"/>
      <c r="N48" s="69"/>
      <c r="O48" s="76" t="s">
        <v>273</v>
      </c>
      <c r="P48" s="78">
        <v>45021.855787037035</v>
      </c>
      <c r="Q48" s="76" t="s">
        <v>8073</v>
      </c>
      <c r="R48" s="76">
        <v>5</v>
      </c>
      <c r="S48" s="76">
        <v>0</v>
      </c>
      <c r="T48" s="76">
        <v>0</v>
      </c>
      <c r="U48" s="76">
        <v>0</v>
      </c>
      <c r="V48" s="76">
        <v>0</v>
      </c>
      <c r="W48" s="76"/>
      <c r="X48" s="76"/>
      <c r="Y48" s="76"/>
      <c r="Z48" s="76" t="s">
        <v>8028</v>
      </c>
      <c r="AA48" s="76"/>
      <c r="AB48" s="76"/>
      <c r="AC48" s="76"/>
      <c r="AD48" s="76"/>
      <c r="AE48" s="76" t="s">
        <v>287</v>
      </c>
      <c r="AF48" s="79" t="str">
        <f>HYPERLINK("https://twitter.com/intermodalexp/status/1643713202897731584")</f>
        <v>https://twitter.com/intermodalexp/status/1643713202897731584</v>
      </c>
      <c r="AG48" s="78">
        <v>45021.855787037035</v>
      </c>
      <c r="AH48" s="84">
        <v>45021</v>
      </c>
      <c r="AI48" s="80" t="s">
        <v>8216</v>
      </c>
      <c r="AJ48" s="76" t="s">
        <v>270</v>
      </c>
      <c r="AK48" s="76" t="s">
        <v>8281</v>
      </c>
      <c r="AL48" s="76" t="s">
        <v>8301</v>
      </c>
      <c r="AM48" s="76" t="b">
        <v>0</v>
      </c>
      <c r="AN48" s="76"/>
      <c r="AO48" s="76"/>
      <c r="AP48" s="76"/>
      <c r="AQ48" s="76"/>
      <c r="AR48" s="76"/>
      <c r="AS48" s="76"/>
      <c r="AT48" s="76"/>
      <c r="AU48" s="76"/>
      <c r="AV48" s="76"/>
      <c r="AW48" s="76"/>
      <c r="AX48" s="76"/>
      <c r="AY48" s="76"/>
      <c r="AZ48" s="76"/>
      <c r="BA48" s="76"/>
      <c r="BB48" s="76"/>
      <c r="BC48" s="76"/>
      <c r="BD48" s="79" t="str">
        <f>HYPERLINK("https://pbs.twimg.com/profile_images/1458595218018689024/BLgyAgwf_normal.jpg")</f>
        <v>https://pbs.twimg.com/profile_images/1458595218018689024/BLgyAgwf_normal.jpg</v>
      </c>
      <c r="BE48" s="80" t="s">
        <v>8378</v>
      </c>
      <c r="BF48" s="80" t="s">
        <v>8378</v>
      </c>
      <c r="BG48" s="76"/>
      <c r="BH48" s="80" t="s">
        <v>306</v>
      </c>
      <c r="BI48" s="80" t="s">
        <v>306</v>
      </c>
      <c r="BJ48" s="80" t="s">
        <v>8415</v>
      </c>
      <c r="BK48" s="80" t="s">
        <v>8415</v>
      </c>
      <c r="BL48" s="76">
        <v>3434416031</v>
      </c>
      <c r="BM48" s="76"/>
      <c r="BN48" s="76"/>
      <c r="BO48" s="76"/>
      <c r="BP48" s="76"/>
      <c r="BQ48" s="76"/>
      <c r="BR48" s="76"/>
      <c r="BS48" s="76">
        <v>1</v>
      </c>
      <c r="BT48" s="75" t="str">
        <f>REPLACE(INDEX(GroupVertices[Group],MATCH(Edges39[[#This Row],[Vertex 1]],GroupVertices[Vertex],0)),1,1,"")</f>
        <v>2</v>
      </c>
      <c r="BU48" s="75" t="str">
        <f>REPLACE(INDEX(GroupVertices[Group],MATCH(Edges39[[#This Row],[Vertex 2]],GroupVertices[Vertex],0)),1,1,"")</f>
        <v>2</v>
      </c>
      <c r="BV48" s="45"/>
      <c r="BW48" s="46"/>
      <c r="BX48" s="45"/>
      <c r="BY48" s="46"/>
      <c r="BZ48" s="45"/>
      <c r="CA48" s="46"/>
      <c r="CB48" s="45"/>
      <c r="CC48" s="46"/>
      <c r="CD48" s="45"/>
    </row>
    <row r="49" spans="1:82" ht="15">
      <c r="A49" s="61" t="s">
        <v>8021</v>
      </c>
      <c r="B49" s="61" t="s">
        <v>8028</v>
      </c>
      <c r="C49" s="62"/>
      <c r="D49" s="63"/>
      <c r="E49" s="64"/>
      <c r="F49" s="65"/>
      <c r="G49" s="62"/>
      <c r="H49" s="66"/>
      <c r="I49" s="67"/>
      <c r="J49" s="67"/>
      <c r="K49" s="31" t="s">
        <v>65</v>
      </c>
      <c r="L49" s="74">
        <v>49</v>
      </c>
      <c r="M49" s="74"/>
      <c r="N49" s="69"/>
      <c r="O49" s="76" t="s">
        <v>271</v>
      </c>
      <c r="P49" s="78">
        <v>45021.855787037035</v>
      </c>
      <c r="Q49" s="76" t="s">
        <v>8073</v>
      </c>
      <c r="R49" s="76">
        <v>5</v>
      </c>
      <c r="S49" s="76">
        <v>0</v>
      </c>
      <c r="T49" s="76">
        <v>0</v>
      </c>
      <c r="U49" s="76">
        <v>0</v>
      </c>
      <c r="V49" s="76">
        <v>0</v>
      </c>
      <c r="W49" s="76"/>
      <c r="X49" s="76"/>
      <c r="Y49" s="76"/>
      <c r="Z49" s="76" t="s">
        <v>8028</v>
      </c>
      <c r="AA49" s="76"/>
      <c r="AB49" s="76"/>
      <c r="AC49" s="76"/>
      <c r="AD49" s="76"/>
      <c r="AE49" s="76" t="s">
        <v>287</v>
      </c>
      <c r="AF49" s="79" t="str">
        <f>HYPERLINK("https://twitter.com/intermodalexp/status/1643713202897731584")</f>
        <v>https://twitter.com/intermodalexp/status/1643713202897731584</v>
      </c>
      <c r="AG49" s="78">
        <v>45021.855787037035</v>
      </c>
      <c r="AH49" s="84">
        <v>45021</v>
      </c>
      <c r="AI49" s="80" t="s">
        <v>8216</v>
      </c>
      <c r="AJ49" s="76" t="s">
        <v>270</v>
      </c>
      <c r="AK49" s="76" t="s">
        <v>8281</v>
      </c>
      <c r="AL49" s="76" t="s">
        <v>8301</v>
      </c>
      <c r="AM49" s="76" t="b">
        <v>0</v>
      </c>
      <c r="AN49" s="76"/>
      <c r="AO49" s="76"/>
      <c r="AP49" s="76"/>
      <c r="AQ49" s="76"/>
      <c r="AR49" s="76"/>
      <c r="AS49" s="76"/>
      <c r="AT49" s="76"/>
      <c r="AU49" s="76"/>
      <c r="AV49" s="76"/>
      <c r="AW49" s="76"/>
      <c r="AX49" s="76"/>
      <c r="AY49" s="76"/>
      <c r="AZ49" s="76"/>
      <c r="BA49" s="76"/>
      <c r="BB49" s="76"/>
      <c r="BC49" s="76"/>
      <c r="BD49" s="79" t="str">
        <f>HYPERLINK("https://pbs.twimg.com/profile_images/1458595218018689024/BLgyAgwf_normal.jpg")</f>
        <v>https://pbs.twimg.com/profile_images/1458595218018689024/BLgyAgwf_normal.jpg</v>
      </c>
      <c r="BE49" s="80" t="s">
        <v>8378</v>
      </c>
      <c r="BF49" s="80" t="s">
        <v>8378</v>
      </c>
      <c r="BG49" s="76"/>
      <c r="BH49" s="80" t="s">
        <v>306</v>
      </c>
      <c r="BI49" s="80" t="s">
        <v>306</v>
      </c>
      <c r="BJ49" s="80" t="s">
        <v>8415</v>
      </c>
      <c r="BK49" s="80" t="s">
        <v>8415</v>
      </c>
      <c r="BL49" s="76">
        <v>3434416031</v>
      </c>
      <c r="BM49" s="76"/>
      <c r="BN49" s="76"/>
      <c r="BO49" s="76"/>
      <c r="BP49" s="76"/>
      <c r="BQ49" s="76"/>
      <c r="BR49" s="76"/>
      <c r="BS49" s="76">
        <v>1</v>
      </c>
      <c r="BT49" s="75" t="str">
        <f>REPLACE(INDEX(GroupVertices[Group],MATCH(Edges39[[#This Row],[Vertex 1]],GroupVertices[Vertex],0)),1,1,"")</f>
        <v>2</v>
      </c>
      <c r="BU49" s="75" t="str">
        <f>REPLACE(INDEX(GroupVertices[Group],MATCH(Edges39[[#This Row],[Vertex 2]],GroupVertices[Vertex],0)),1,1,"")</f>
        <v>2</v>
      </c>
      <c r="BV49" s="45">
        <v>0</v>
      </c>
      <c r="BW49" s="46">
        <v>0</v>
      </c>
      <c r="BX49" s="45">
        <v>0</v>
      </c>
      <c r="BY49" s="46">
        <v>0</v>
      </c>
      <c r="BZ49" s="45">
        <v>0</v>
      </c>
      <c r="CA49" s="46">
        <v>0</v>
      </c>
      <c r="CB49" s="45">
        <v>11</v>
      </c>
      <c r="CC49" s="46">
        <v>52.38095238095238</v>
      </c>
      <c r="CD49" s="45">
        <v>21</v>
      </c>
    </row>
    <row r="50" spans="1:82" ht="15">
      <c r="A50" s="61" t="s">
        <v>8022</v>
      </c>
      <c r="B50" s="61" t="s">
        <v>8049</v>
      </c>
      <c r="C50" s="62"/>
      <c r="D50" s="63"/>
      <c r="E50" s="64"/>
      <c r="F50" s="65"/>
      <c r="G50" s="62"/>
      <c r="H50" s="66"/>
      <c r="I50" s="67"/>
      <c r="J50" s="67"/>
      <c r="K50" s="31" t="s">
        <v>65</v>
      </c>
      <c r="L50" s="74">
        <v>50</v>
      </c>
      <c r="M50" s="74"/>
      <c r="N50" s="69"/>
      <c r="O50" s="76" t="s">
        <v>272</v>
      </c>
      <c r="P50" s="78">
        <v>45019.69372685185</v>
      </c>
      <c r="Q50" s="76" t="s">
        <v>8074</v>
      </c>
      <c r="R50" s="76">
        <v>1</v>
      </c>
      <c r="S50" s="76">
        <v>1</v>
      </c>
      <c r="T50" s="76">
        <v>0</v>
      </c>
      <c r="U50" s="76">
        <v>0</v>
      </c>
      <c r="V50" s="76">
        <v>13</v>
      </c>
      <c r="W50" s="76"/>
      <c r="X50" s="79" t="str">
        <f>HYPERLINK("https://twitter.com/ShipzoCo/status/1642929694789238785/photo/1")</f>
        <v>https://twitter.com/ShipzoCo/status/1642929694789238785/photo/1</v>
      </c>
      <c r="Y50" s="76" t="s">
        <v>279</v>
      </c>
      <c r="Z50" s="76" t="s">
        <v>8049</v>
      </c>
      <c r="AA50" s="76"/>
      <c r="AB50" s="79" t="str">
        <f>HYPERLINK("https://pbs.twimg.com/media/Fszb2A8aQAIVISl.jpg")</f>
        <v>https://pbs.twimg.com/media/Fszb2A8aQAIVISl.jpg</v>
      </c>
      <c r="AC50" s="76" t="s">
        <v>281</v>
      </c>
      <c r="AD50" s="76"/>
      <c r="AE50" s="76" t="s">
        <v>286</v>
      </c>
      <c r="AF50" s="79" t="str">
        <f>HYPERLINK("https://twitter.com/shipzoco/status/1642929694789238785")</f>
        <v>https://twitter.com/shipzoco/status/1642929694789238785</v>
      </c>
      <c r="AG50" s="78">
        <v>45019.69372685185</v>
      </c>
      <c r="AH50" s="84">
        <v>45019</v>
      </c>
      <c r="AI50" s="80" t="s">
        <v>8217</v>
      </c>
      <c r="AJ50" s="76" t="s">
        <v>270</v>
      </c>
      <c r="AK50" s="76"/>
      <c r="AL50" s="76"/>
      <c r="AM50" s="76" t="b">
        <v>0</v>
      </c>
      <c r="AN50" s="76"/>
      <c r="AO50" s="76"/>
      <c r="AP50" s="76"/>
      <c r="AQ50" s="76"/>
      <c r="AR50" s="76"/>
      <c r="AS50" s="76"/>
      <c r="AT50" s="76"/>
      <c r="AU50" s="76"/>
      <c r="AV50" s="76"/>
      <c r="AW50" s="76" t="s">
        <v>8316</v>
      </c>
      <c r="AX50" s="76"/>
      <c r="AY50" s="76">
        <v>1400</v>
      </c>
      <c r="AZ50" s="76">
        <v>1400</v>
      </c>
      <c r="BA50" s="76"/>
      <c r="BB50" s="76"/>
      <c r="BC50" s="76"/>
      <c r="BD50" s="79" t="str">
        <f>HYPERLINK("https://pbs.twimg.com/media/Fszb2A8aQAIVISl.jpg")</f>
        <v>https://pbs.twimg.com/media/Fszb2A8aQAIVISl.jpg</v>
      </c>
      <c r="BE50" s="80" t="s">
        <v>8379</v>
      </c>
      <c r="BF50" s="80" t="s">
        <v>8379</v>
      </c>
      <c r="BG50" s="76"/>
      <c r="BH50" s="80" t="s">
        <v>306</v>
      </c>
      <c r="BI50" s="80" t="s">
        <v>306</v>
      </c>
      <c r="BJ50" s="80" t="s">
        <v>306</v>
      </c>
      <c r="BK50" s="80" t="s">
        <v>8379</v>
      </c>
      <c r="BL50" s="80" t="s">
        <v>8446</v>
      </c>
      <c r="BM50" s="76"/>
      <c r="BN50" s="76"/>
      <c r="BO50" s="76"/>
      <c r="BP50" s="76"/>
      <c r="BQ50" s="76"/>
      <c r="BR50" s="76"/>
      <c r="BS50" s="76">
        <v>1</v>
      </c>
      <c r="BT50" s="75" t="str">
        <f>REPLACE(INDEX(GroupVertices[Group],MATCH(Edges39[[#This Row],[Vertex 1]],GroupVertices[Vertex],0)),1,1,"")</f>
        <v>1</v>
      </c>
      <c r="BU50" s="75" t="str">
        <f>REPLACE(INDEX(GroupVertices[Group],MATCH(Edges39[[#This Row],[Vertex 2]],GroupVertices[Vertex],0)),1,1,"")</f>
        <v>1</v>
      </c>
      <c r="BV50" s="45">
        <v>1</v>
      </c>
      <c r="BW50" s="46">
        <v>5</v>
      </c>
      <c r="BX50" s="45">
        <v>0</v>
      </c>
      <c r="BY50" s="46">
        <v>0</v>
      </c>
      <c r="BZ50" s="45">
        <v>0</v>
      </c>
      <c r="CA50" s="46">
        <v>0</v>
      </c>
      <c r="CB50" s="45">
        <v>9</v>
      </c>
      <c r="CC50" s="46">
        <v>45</v>
      </c>
      <c r="CD50" s="45">
        <v>20</v>
      </c>
    </row>
    <row r="51" spans="1:82" ht="15">
      <c r="A51" s="61" t="s">
        <v>8023</v>
      </c>
      <c r="B51" s="61" t="s">
        <v>8022</v>
      </c>
      <c r="C51" s="62"/>
      <c r="D51" s="63"/>
      <c r="E51" s="64"/>
      <c r="F51" s="65"/>
      <c r="G51" s="62"/>
      <c r="H51" s="66"/>
      <c r="I51" s="67"/>
      <c r="J51" s="67"/>
      <c r="K51" s="31" t="s">
        <v>65</v>
      </c>
      <c r="L51" s="74">
        <v>51</v>
      </c>
      <c r="M51" s="74"/>
      <c r="N51" s="69"/>
      <c r="O51" s="76" t="s">
        <v>273</v>
      </c>
      <c r="P51" s="78">
        <v>45019.711689814816</v>
      </c>
      <c r="Q51" s="76" t="s">
        <v>8075</v>
      </c>
      <c r="R51" s="76">
        <v>1</v>
      </c>
      <c r="S51" s="76">
        <v>0</v>
      </c>
      <c r="T51" s="76">
        <v>0</v>
      </c>
      <c r="U51" s="76">
        <v>0</v>
      </c>
      <c r="V51" s="76">
        <v>0</v>
      </c>
      <c r="W51" s="76"/>
      <c r="X51" s="76"/>
      <c r="Y51" s="76"/>
      <c r="Z51" s="76" t="s">
        <v>8186</v>
      </c>
      <c r="AA51" s="76"/>
      <c r="AB51" s="76"/>
      <c r="AC51" s="76"/>
      <c r="AD51" s="76"/>
      <c r="AE51" s="76" t="s">
        <v>286</v>
      </c>
      <c r="AF51" s="79" t="str">
        <f>HYPERLINK("https://twitter.com/nichosolano/status/1642936204202065944")</f>
        <v>https://twitter.com/nichosolano/status/1642936204202065944</v>
      </c>
      <c r="AG51" s="78">
        <v>45019.711689814816</v>
      </c>
      <c r="AH51" s="84">
        <v>45019</v>
      </c>
      <c r="AI51" s="80" t="s">
        <v>8218</v>
      </c>
      <c r="AJ51" s="76" t="s">
        <v>270</v>
      </c>
      <c r="AK51" s="76"/>
      <c r="AL51" s="76"/>
      <c r="AM51" s="76" t="b">
        <v>0</v>
      </c>
      <c r="AN51" s="76"/>
      <c r="AO51" s="76"/>
      <c r="AP51" s="76"/>
      <c r="AQ51" s="76"/>
      <c r="AR51" s="76"/>
      <c r="AS51" s="76"/>
      <c r="AT51" s="76"/>
      <c r="AU51" s="76"/>
      <c r="AV51" s="76"/>
      <c r="AW51" s="76"/>
      <c r="AX51" s="76"/>
      <c r="AY51" s="76"/>
      <c r="AZ51" s="76"/>
      <c r="BA51" s="76"/>
      <c r="BB51" s="76"/>
      <c r="BC51" s="76"/>
      <c r="BD51" s="79" t="str">
        <f>HYPERLINK("https://pbs.twimg.com/profile_images/1295804898999545862/NWSB8GEE_normal.jpg")</f>
        <v>https://pbs.twimg.com/profile_images/1295804898999545862/NWSB8GEE_normal.jpg</v>
      </c>
      <c r="BE51" s="80" t="s">
        <v>8380</v>
      </c>
      <c r="BF51" s="80" t="s">
        <v>8380</v>
      </c>
      <c r="BG51" s="76"/>
      <c r="BH51" s="80" t="s">
        <v>306</v>
      </c>
      <c r="BI51" s="80" t="s">
        <v>306</v>
      </c>
      <c r="BJ51" s="80" t="s">
        <v>8379</v>
      </c>
      <c r="BK51" s="80" t="s">
        <v>8379</v>
      </c>
      <c r="BL51" s="80" t="s">
        <v>8447</v>
      </c>
      <c r="BM51" s="76"/>
      <c r="BN51" s="76"/>
      <c r="BO51" s="76"/>
      <c r="BP51" s="76"/>
      <c r="BQ51" s="76"/>
      <c r="BR51" s="76"/>
      <c r="BS51" s="76">
        <v>1</v>
      </c>
      <c r="BT51" s="75" t="str">
        <f>REPLACE(INDEX(GroupVertices[Group],MATCH(Edges39[[#This Row],[Vertex 1]],GroupVertices[Vertex],0)),1,1,"")</f>
        <v>1</v>
      </c>
      <c r="BU51" s="75" t="str">
        <f>REPLACE(INDEX(GroupVertices[Group],MATCH(Edges39[[#This Row],[Vertex 2]],GroupVertices[Vertex],0)),1,1,"")</f>
        <v>1</v>
      </c>
      <c r="BV51" s="45"/>
      <c r="BW51" s="46"/>
      <c r="BX51" s="45"/>
      <c r="BY51" s="46"/>
      <c r="BZ51" s="45"/>
      <c r="CA51" s="46"/>
      <c r="CB51" s="45"/>
      <c r="CC51" s="46"/>
      <c r="CD51" s="45"/>
    </row>
    <row r="52" spans="1:82" ht="15">
      <c r="A52" s="61" t="s">
        <v>8023</v>
      </c>
      <c r="B52" s="61" t="s">
        <v>8022</v>
      </c>
      <c r="C52" s="62"/>
      <c r="D52" s="63"/>
      <c r="E52" s="64"/>
      <c r="F52" s="65"/>
      <c r="G52" s="62"/>
      <c r="H52" s="66"/>
      <c r="I52" s="67"/>
      <c r="J52" s="67"/>
      <c r="K52" s="31" t="s">
        <v>65</v>
      </c>
      <c r="L52" s="74">
        <v>52</v>
      </c>
      <c r="M52" s="74"/>
      <c r="N52" s="69"/>
      <c r="O52" s="76" t="s">
        <v>271</v>
      </c>
      <c r="P52" s="78">
        <v>45019.711689814816</v>
      </c>
      <c r="Q52" s="76" t="s">
        <v>8075</v>
      </c>
      <c r="R52" s="76">
        <v>1</v>
      </c>
      <c r="S52" s="76">
        <v>0</v>
      </c>
      <c r="T52" s="76">
        <v>0</v>
      </c>
      <c r="U52" s="76">
        <v>0</v>
      </c>
      <c r="V52" s="76">
        <v>0</v>
      </c>
      <c r="W52" s="76"/>
      <c r="X52" s="76"/>
      <c r="Y52" s="76"/>
      <c r="Z52" s="76" t="s">
        <v>8186</v>
      </c>
      <c r="AA52" s="76"/>
      <c r="AB52" s="76"/>
      <c r="AC52" s="76"/>
      <c r="AD52" s="76"/>
      <c r="AE52" s="76" t="s">
        <v>286</v>
      </c>
      <c r="AF52" s="79" t="str">
        <f>HYPERLINK("https://twitter.com/nichosolano/status/1642936204202065944")</f>
        <v>https://twitter.com/nichosolano/status/1642936204202065944</v>
      </c>
      <c r="AG52" s="78">
        <v>45019.711689814816</v>
      </c>
      <c r="AH52" s="84">
        <v>45019</v>
      </c>
      <c r="AI52" s="80" t="s">
        <v>8218</v>
      </c>
      <c r="AJ52" s="76" t="s">
        <v>270</v>
      </c>
      <c r="AK52" s="76"/>
      <c r="AL52" s="76"/>
      <c r="AM52" s="76" t="b">
        <v>0</v>
      </c>
      <c r="AN52" s="76"/>
      <c r="AO52" s="76"/>
      <c r="AP52" s="76"/>
      <c r="AQ52" s="76"/>
      <c r="AR52" s="76"/>
      <c r="AS52" s="76"/>
      <c r="AT52" s="76"/>
      <c r="AU52" s="76"/>
      <c r="AV52" s="76"/>
      <c r="AW52" s="76"/>
      <c r="AX52" s="76"/>
      <c r="AY52" s="76"/>
      <c r="AZ52" s="76"/>
      <c r="BA52" s="76"/>
      <c r="BB52" s="76"/>
      <c r="BC52" s="76"/>
      <c r="BD52" s="79" t="str">
        <f>HYPERLINK("https://pbs.twimg.com/profile_images/1295804898999545862/NWSB8GEE_normal.jpg")</f>
        <v>https://pbs.twimg.com/profile_images/1295804898999545862/NWSB8GEE_normal.jpg</v>
      </c>
      <c r="BE52" s="80" t="s">
        <v>8380</v>
      </c>
      <c r="BF52" s="80" t="s">
        <v>8380</v>
      </c>
      <c r="BG52" s="76"/>
      <c r="BH52" s="80" t="s">
        <v>306</v>
      </c>
      <c r="BI52" s="80" t="s">
        <v>306</v>
      </c>
      <c r="BJ52" s="80" t="s">
        <v>8379</v>
      </c>
      <c r="BK52" s="80" t="s">
        <v>8379</v>
      </c>
      <c r="BL52" s="80" t="s">
        <v>8447</v>
      </c>
      <c r="BM52" s="76"/>
      <c r="BN52" s="76"/>
      <c r="BO52" s="76"/>
      <c r="BP52" s="76"/>
      <c r="BQ52" s="76"/>
      <c r="BR52" s="76"/>
      <c r="BS52" s="76">
        <v>1</v>
      </c>
      <c r="BT52" s="75" t="str">
        <f>REPLACE(INDEX(GroupVertices[Group],MATCH(Edges39[[#This Row],[Vertex 1]],GroupVertices[Vertex],0)),1,1,"")</f>
        <v>1</v>
      </c>
      <c r="BU52" s="75" t="str">
        <f>REPLACE(INDEX(GroupVertices[Group],MATCH(Edges39[[#This Row],[Vertex 2]],GroupVertices[Vertex],0)),1,1,"")</f>
        <v>1</v>
      </c>
      <c r="BV52" s="45"/>
      <c r="BW52" s="46"/>
      <c r="BX52" s="45"/>
      <c r="BY52" s="46"/>
      <c r="BZ52" s="45"/>
      <c r="CA52" s="46"/>
      <c r="CB52" s="45"/>
      <c r="CC52" s="46"/>
      <c r="CD52" s="45"/>
    </row>
    <row r="53" spans="1:82" ht="15">
      <c r="A53" s="61" t="s">
        <v>8023</v>
      </c>
      <c r="B53" s="61" t="s">
        <v>8049</v>
      </c>
      <c r="C53" s="62"/>
      <c r="D53" s="63"/>
      <c r="E53" s="64"/>
      <c r="F53" s="65"/>
      <c r="G53" s="62"/>
      <c r="H53" s="66"/>
      <c r="I53" s="67"/>
      <c r="J53" s="67"/>
      <c r="K53" s="31" t="s">
        <v>65</v>
      </c>
      <c r="L53" s="74">
        <v>53</v>
      </c>
      <c r="M53" s="74"/>
      <c r="N53" s="69"/>
      <c r="O53" s="76" t="s">
        <v>273</v>
      </c>
      <c r="P53" s="78">
        <v>45019.711689814816</v>
      </c>
      <c r="Q53" s="76" t="s">
        <v>8075</v>
      </c>
      <c r="R53" s="76">
        <v>1</v>
      </c>
      <c r="S53" s="76">
        <v>0</v>
      </c>
      <c r="T53" s="76">
        <v>0</v>
      </c>
      <c r="U53" s="76">
        <v>0</v>
      </c>
      <c r="V53" s="76">
        <v>0</v>
      </c>
      <c r="W53" s="76"/>
      <c r="X53" s="76"/>
      <c r="Y53" s="76"/>
      <c r="Z53" s="76" t="s">
        <v>8186</v>
      </c>
      <c r="AA53" s="76"/>
      <c r="AB53" s="76"/>
      <c r="AC53" s="76"/>
      <c r="AD53" s="76"/>
      <c r="AE53" s="76" t="s">
        <v>286</v>
      </c>
      <c r="AF53" s="79" t="str">
        <f>HYPERLINK("https://twitter.com/nichosolano/status/1642936204202065944")</f>
        <v>https://twitter.com/nichosolano/status/1642936204202065944</v>
      </c>
      <c r="AG53" s="78">
        <v>45019.711689814816</v>
      </c>
      <c r="AH53" s="84">
        <v>45019</v>
      </c>
      <c r="AI53" s="80" t="s">
        <v>8218</v>
      </c>
      <c r="AJ53" s="76" t="s">
        <v>270</v>
      </c>
      <c r="AK53" s="76"/>
      <c r="AL53" s="76"/>
      <c r="AM53" s="76" t="b">
        <v>0</v>
      </c>
      <c r="AN53" s="76"/>
      <c r="AO53" s="76"/>
      <c r="AP53" s="76"/>
      <c r="AQ53" s="76"/>
      <c r="AR53" s="76"/>
      <c r="AS53" s="76"/>
      <c r="AT53" s="76"/>
      <c r="AU53" s="76"/>
      <c r="AV53" s="76"/>
      <c r="AW53" s="76"/>
      <c r="AX53" s="76"/>
      <c r="AY53" s="76"/>
      <c r="AZ53" s="76"/>
      <c r="BA53" s="76"/>
      <c r="BB53" s="76"/>
      <c r="BC53" s="76"/>
      <c r="BD53" s="79" t="str">
        <f>HYPERLINK("https://pbs.twimg.com/profile_images/1295804898999545862/NWSB8GEE_normal.jpg")</f>
        <v>https://pbs.twimg.com/profile_images/1295804898999545862/NWSB8GEE_normal.jpg</v>
      </c>
      <c r="BE53" s="80" t="s">
        <v>8380</v>
      </c>
      <c r="BF53" s="80" t="s">
        <v>8380</v>
      </c>
      <c r="BG53" s="76"/>
      <c r="BH53" s="80" t="s">
        <v>306</v>
      </c>
      <c r="BI53" s="80" t="s">
        <v>306</v>
      </c>
      <c r="BJ53" s="80" t="s">
        <v>8379</v>
      </c>
      <c r="BK53" s="80" t="s">
        <v>8379</v>
      </c>
      <c r="BL53" s="80" t="s">
        <v>8447</v>
      </c>
      <c r="BM53" s="76"/>
      <c r="BN53" s="76"/>
      <c r="BO53" s="76"/>
      <c r="BP53" s="76"/>
      <c r="BQ53" s="76"/>
      <c r="BR53" s="76"/>
      <c r="BS53" s="76">
        <v>1</v>
      </c>
      <c r="BT53" s="75" t="str">
        <f>REPLACE(INDEX(GroupVertices[Group],MATCH(Edges39[[#This Row],[Vertex 1]],GroupVertices[Vertex],0)),1,1,"")</f>
        <v>1</v>
      </c>
      <c r="BU53" s="75" t="str">
        <f>REPLACE(INDEX(GroupVertices[Group],MATCH(Edges39[[#This Row],[Vertex 2]],GroupVertices[Vertex],0)),1,1,"")</f>
        <v>1</v>
      </c>
      <c r="BV53" s="45">
        <v>1</v>
      </c>
      <c r="BW53" s="46">
        <v>4.545454545454546</v>
      </c>
      <c r="BX53" s="45">
        <v>0</v>
      </c>
      <c r="BY53" s="46">
        <v>0</v>
      </c>
      <c r="BZ53" s="45">
        <v>0</v>
      </c>
      <c r="CA53" s="46">
        <v>0</v>
      </c>
      <c r="CB53" s="45">
        <v>10</v>
      </c>
      <c r="CC53" s="46">
        <v>45.45454545454545</v>
      </c>
      <c r="CD53" s="45">
        <v>22</v>
      </c>
    </row>
    <row r="54" spans="1:82" ht="15">
      <c r="A54" s="61" t="s">
        <v>8024</v>
      </c>
      <c r="B54" s="61" t="s">
        <v>8049</v>
      </c>
      <c r="C54" s="62"/>
      <c r="D54" s="63"/>
      <c r="E54" s="64"/>
      <c r="F54" s="65"/>
      <c r="G54" s="62"/>
      <c r="H54" s="66"/>
      <c r="I54" s="67"/>
      <c r="J54" s="67"/>
      <c r="K54" s="31" t="s">
        <v>65</v>
      </c>
      <c r="L54" s="74">
        <v>54</v>
      </c>
      <c r="M54" s="74"/>
      <c r="N54" s="69"/>
      <c r="O54" s="76" t="s">
        <v>272</v>
      </c>
      <c r="P54" s="78">
        <v>45019.81511574074</v>
      </c>
      <c r="Q54" s="76" t="s">
        <v>8076</v>
      </c>
      <c r="R54" s="76">
        <v>0</v>
      </c>
      <c r="S54" s="76">
        <v>0</v>
      </c>
      <c r="T54" s="76">
        <v>0</v>
      </c>
      <c r="U54" s="76">
        <v>0</v>
      </c>
      <c r="V54" s="76">
        <v>84</v>
      </c>
      <c r="W54" s="76"/>
      <c r="X54" s="76" t="s">
        <v>8140</v>
      </c>
      <c r="Y54" s="76" t="s">
        <v>8173</v>
      </c>
      <c r="Z54" s="76" t="s">
        <v>8049</v>
      </c>
      <c r="AA54" s="76"/>
      <c r="AB54" s="79" t="str">
        <f>HYPERLINK("https://pbs.twimg.com/media/Fs0D2-aXgAIugz0.jpg")</f>
        <v>https://pbs.twimg.com/media/Fs0D2-aXgAIugz0.jpg</v>
      </c>
      <c r="AC54" s="76" t="s">
        <v>281</v>
      </c>
      <c r="AD54" s="76"/>
      <c r="AE54" s="76" t="s">
        <v>287</v>
      </c>
      <c r="AF54" s="79" t="str">
        <f>HYPERLINK("https://twitter.com/anierm_ac/status/1642973685958193155")</f>
        <v>https://twitter.com/anierm_ac/status/1642973685958193155</v>
      </c>
      <c r="AG54" s="78">
        <v>45019.81511574074</v>
      </c>
      <c r="AH54" s="84">
        <v>45019</v>
      </c>
      <c r="AI54" s="80" t="s">
        <v>8219</v>
      </c>
      <c r="AJ54" s="76" t="s">
        <v>270</v>
      </c>
      <c r="AK54" s="76" t="s">
        <v>8279</v>
      </c>
      <c r="AL54" s="76" t="s">
        <v>8301</v>
      </c>
      <c r="AM54" s="76" t="b">
        <v>0</v>
      </c>
      <c r="AN54" s="76"/>
      <c r="AO54" s="76"/>
      <c r="AP54" s="76"/>
      <c r="AQ54" s="76"/>
      <c r="AR54" s="76"/>
      <c r="AS54" s="76"/>
      <c r="AT54" s="76"/>
      <c r="AU54" s="76"/>
      <c r="AV54" s="76"/>
      <c r="AW54" s="76" t="s">
        <v>8317</v>
      </c>
      <c r="AX54" s="76"/>
      <c r="AY54" s="76">
        <v>581</v>
      </c>
      <c r="AZ54" s="76">
        <v>581</v>
      </c>
      <c r="BA54" s="76"/>
      <c r="BB54" s="76"/>
      <c r="BC54" s="76"/>
      <c r="BD54" s="79" t="str">
        <f>HYPERLINK("https://pbs.twimg.com/media/Fs0D2-aXgAIugz0.jpg")</f>
        <v>https://pbs.twimg.com/media/Fs0D2-aXgAIugz0.jpg</v>
      </c>
      <c r="BE54" s="80" t="s">
        <v>8381</v>
      </c>
      <c r="BF54" s="80" t="s">
        <v>8381</v>
      </c>
      <c r="BG54" s="76"/>
      <c r="BH54" s="80" t="s">
        <v>306</v>
      </c>
      <c r="BI54" s="80" t="s">
        <v>306</v>
      </c>
      <c r="BJ54" s="80" t="s">
        <v>306</v>
      </c>
      <c r="BK54" s="80" t="s">
        <v>8381</v>
      </c>
      <c r="BL54" s="76">
        <v>188502616</v>
      </c>
      <c r="BM54" s="76"/>
      <c r="BN54" s="76"/>
      <c r="BO54" s="76"/>
      <c r="BP54" s="76"/>
      <c r="BQ54" s="76"/>
      <c r="BR54" s="76"/>
      <c r="BS54" s="76">
        <v>2</v>
      </c>
      <c r="BT54" s="75" t="str">
        <f>REPLACE(INDEX(GroupVertices[Group],MATCH(Edges39[[#This Row],[Vertex 1]],GroupVertices[Vertex],0)),1,1,"")</f>
        <v>1</v>
      </c>
      <c r="BU54" s="75" t="str">
        <f>REPLACE(INDEX(GroupVertices[Group],MATCH(Edges39[[#This Row],[Vertex 2]],GroupVertices[Vertex],0)),1,1,"")</f>
        <v>1</v>
      </c>
      <c r="BV54" s="45">
        <v>0</v>
      </c>
      <c r="BW54" s="46">
        <v>0</v>
      </c>
      <c r="BX54" s="45">
        <v>0</v>
      </c>
      <c r="BY54" s="46">
        <v>0</v>
      </c>
      <c r="BZ54" s="45">
        <v>0</v>
      </c>
      <c r="CA54" s="46">
        <v>0</v>
      </c>
      <c r="CB54" s="45">
        <v>12</v>
      </c>
      <c r="CC54" s="46">
        <v>52.17391304347826</v>
      </c>
      <c r="CD54" s="45">
        <v>23</v>
      </c>
    </row>
    <row r="55" spans="1:82" ht="15">
      <c r="A55" s="61" t="s">
        <v>8024</v>
      </c>
      <c r="B55" s="61" t="s">
        <v>8049</v>
      </c>
      <c r="C55" s="62"/>
      <c r="D55" s="63"/>
      <c r="E55" s="64"/>
      <c r="F55" s="65"/>
      <c r="G55" s="62"/>
      <c r="H55" s="66"/>
      <c r="I55" s="67"/>
      <c r="J55" s="67"/>
      <c r="K55" s="31" t="s">
        <v>65</v>
      </c>
      <c r="L55" s="74">
        <v>55</v>
      </c>
      <c r="M55" s="74"/>
      <c r="N55" s="69"/>
      <c r="O55" s="76" t="s">
        <v>272</v>
      </c>
      <c r="P55" s="78">
        <v>45021.928506944445</v>
      </c>
      <c r="Q55" s="76" t="s">
        <v>8077</v>
      </c>
      <c r="R55" s="76">
        <v>0</v>
      </c>
      <c r="S55" s="76">
        <v>0</v>
      </c>
      <c r="T55" s="76">
        <v>1</v>
      </c>
      <c r="U55" s="76">
        <v>0</v>
      </c>
      <c r="V55" s="76">
        <v>61</v>
      </c>
      <c r="W55" s="76"/>
      <c r="X55" s="76" t="s">
        <v>8141</v>
      </c>
      <c r="Y55" s="76" t="s">
        <v>8178</v>
      </c>
      <c r="Z55" s="76" t="s">
        <v>8049</v>
      </c>
      <c r="AA55" s="76"/>
      <c r="AB55" s="76" t="s">
        <v>8192</v>
      </c>
      <c r="AC55" s="76" t="s">
        <v>285</v>
      </c>
      <c r="AD55" s="76"/>
      <c r="AE55" s="76" t="s">
        <v>287</v>
      </c>
      <c r="AF55" s="79" t="str">
        <f>HYPERLINK("https://twitter.com/anierm_ac/status/1643739555366060032")</f>
        <v>https://twitter.com/anierm_ac/status/1643739555366060032</v>
      </c>
      <c r="AG55" s="78">
        <v>45021.928506944445</v>
      </c>
      <c r="AH55" s="84">
        <v>45021</v>
      </c>
      <c r="AI55" s="80" t="s">
        <v>8220</v>
      </c>
      <c r="AJ55" s="76" t="s">
        <v>270</v>
      </c>
      <c r="AK55" s="76" t="s">
        <v>8282</v>
      </c>
      <c r="AL55" s="76" t="s">
        <v>8302</v>
      </c>
      <c r="AM55" s="76" t="b">
        <v>0</v>
      </c>
      <c r="AN55" s="76"/>
      <c r="AO55" s="76"/>
      <c r="AP55" s="76"/>
      <c r="AQ55" s="76"/>
      <c r="AR55" s="76"/>
      <c r="AS55" s="76"/>
      <c r="AT55" s="76"/>
      <c r="AU55" s="76"/>
      <c r="AV55" s="76"/>
      <c r="AW55" s="76" t="s">
        <v>8318</v>
      </c>
      <c r="AX55" s="76"/>
      <c r="AY55" s="76" t="s">
        <v>8355</v>
      </c>
      <c r="AZ55" s="76" t="s">
        <v>8355</v>
      </c>
      <c r="BA55" s="76"/>
      <c r="BB55" s="76"/>
      <c r="BC55" s="76"/>
      <c r="BD55" s="79" t="str">
        <f>HYPERLINK("https://pbs.twimg.com/media/Fs-8aQoWYAMXTOF.jpg")</f>
        <v>https://pbs.twimg.com/media/Fs-8aQoWYAMXTOF.jpg</v>
      </c>
      <c r="BE55" s="80" t="s">
        <v>8382</v>
      </c>
      <c r="BF55" s="80" t="s">
        <v>8382</v>
      </c>
      <c r="BG55" s="76"/>
      <c r="BH55" s="80" t="s">
        <v>306</v>
      </c>
      <c r="BI55" s="80" t="s">
        <v>306</v>
      </c>
      <c r="BJ55" s="80" t="s">
        <v>306</v>
      </c>
      <c r="BK55" s="80" t="s">
        <v>8382</v>
      </c>
      <c r="BL55" s="76">
        <v>188502616</v>
      </c>
      <c r="BM55" s="76"/>
      <c r="BN55" s="76"/>
      <c r="BO55" s="76"/>
      <c r="BP55" s="76"/>
      <c r="BQ55" s="76"/>
      <c r="BR55" s="76"/>
      <c r="BS55" s="76">
        <v>2</v>
      </c>
      <c r="BT55" s="75" t="str">
        <f>REPLACE(INDEX(GroupVertices[Group],MATCH(Edges39[[#This Row],[Vertex 1]],GroupVertices[Vertex],0)),1,1,"")</f>
        <v>1</v>
      </c>
      <c r="BU55" s="75" t="str">
        <f>REPLACE(INDEX(GroupVertices[Group],MATCH(Edges39[[#This Row],[Vertex 2]],GroupVertices[Vertex],0)),1,1,"")</f>
        <v>1</v>
      </c>
      <c r="BV55" s="45">
        <v>0</v>
      </c>
      <c r="BW55" s="46">
        <v>0</v>
      </c>
      <c r="BX55" s="45">
        <v>0</v>
      </c>
      <c r="BY55" s="46">
        <v>0</v>
      </c>
      <c r="BZ55" s="45">
        <v>0</v>
      </c>
      <c r="CA55" s="46">
        <v>0</v>
      </c>
      <c r="CB55" s="45">
        <v>12</v>
      </c>
      <c r="CC55" s="46">
        <v>52.17391304347826</v>
      </c>
      <c r="CD55" s="45">
        <v>23</v>
      </c>
    </row>
    <row r="56" spans="1:82" ht="15">
      <c r="A56" s="61" t="s">
        <v>8025</v>
      </c>
      <c r="B56" s="61" t="s">
        <v>8049</v>
      </c>
      <c r="C56" s="62"/>
      <c r="D56" s="63"/>
      <c r="E56" s="64"/>
      <c r="F56" s="65"/>
      <c r="G56" s="62"/>
      <c r="H56" s="66"/>
      <c r="I56" s="67"/>
      <c r="J56" s="67"/>
      <c r="K56" s="31" t="s">
        <v>65</v>
      </c>
      <c r="L56" s="74">
        <v>56</v>
      </c>
      <c r="M56" s="74"/>
      <c r="N56" s="69"/>
      <c r="O56" s="76" t="s">
        <v>273</v>
      </c>
      <c r="P56" s="78">
        <v>45020.61021990741</v>
      </c>
      <c r="Q56" s="76" t="s">
        <v>8054</v>
      </c>
      <c r="R56" s="76">
        <v>2</v>
      </c>
      <c r="S56" s="76">
        <v>0</v>
      </c>
      <c r="T56" s="76">
        <v>0</v>
      </c>
      <c r="U56" s="76">
        <v>0</v>
      </c>
      <c r="V56" s="76">
        <v>0</v>
      </c>
      <c r="W56" s="76"/>
      <c r="X56" s="76"/>
      <c r="Y56" s="76"/>
      <c r="Z56" s="76" t="s">
        <v>8049</v>
      </c>
      <c r="AA56" s="76"/>
      <c r="AB56" s="76"/>
      <c r="AC56" s="76"/>
      <c r="AD56" s="76"/>
      <c r="AE56" s="76" t="s">
        <v>287</v>
      </c>
      <c r="AF56" s="79" t="str">
        <f>HYPERLINK("https://twitter.com/rinolmexico/status/1643261822743478274")</f>
        <v>https://twitter.com/rinolmexico/status/1643261822743478274</v>
      </c>
      <c r="AG56" s="78">
        <v>45020.61021990741</v>
      </c>
      <c r="AH56" s="84">
        <v>45020</v>
      </c>
      <c r="AI56" s="80" t="s">
        <v>298</v>
      </c>
      <c r="AJ56" s="76" t="s">
        <v>270</v>
      </c>
      <c r="AK56" s="76" t="s">
        <v>8270</v>
      </c>
      <c r="AL56" s="76" t="s">
        <v>8300</v>
      </c>
      <c r="AM56" s="76" t="b">
        <v>0</v>
      </c>
      <c r="AN56" s="76"/>
      <c r="AO56" s="76"/>
      <c r="AP56" s="76"/>
      <c r="AQ56" s="76"/>
      <c r="AR56" s="76"/>
      <c r="AS56" s="76"/>
      <c r="AT56" s="76"/>
      <c r="AU56" s="76"/>
      <c r="AV56" s="76"/>
      <c r="AW56" s="76"/>
      <c r="AX56" s="76"/>
      <c r="AY56" s="76"/>
      <c r="AZ56" s="76"/>
      <c r="BA56" s="76"/>
      <c r="BB56" s="76"/>
      <c r="BC56" s="76"/>
      <c r="BD56" s="79" t="str">
        <f>HYPERLINK("https://pbs.twimg.com/profile_images/1635069444920688640/V3iZd98o_normal.jpg")</f>
        <v>https://pbs.twimg.com/profile_images/1635069444920688640/V3iZd98o_normal.jpg</v>
      </c>
      <c r="BE56" s="80" t="s">
        <v>8383</v>
      </c>
      <c r="BF56" s="80" t="s">
        <v>8383</v>
      </c>
      <c r="BG56" s="76"/>
      <c r="BH56" s="80" t="s">
        <v>306</v>
      </c>
      <c r="BI56" s="80" t="s">
        <v>306</v>
      </c>
      <c r="BJ56" s="80" t="s">
        <v>8433</v>
      </c>
      <c r="BK56" s="80" t="s">
        <v>8433</v>
      </c>
      <c r="BL56" s="80" t="s">
        <v>8448</v>
      </c>
      <c r="BM56" s="76"/>
      <c r="BN56" s="76"/>
      <c r="BO56" s="76"/>
      <c r="BP56" s="76"/>
      <c r="BQ56" s="76"/>
      <c r="BR56" s="76"/>
      <c r="BS56" s="76">
        <v>1</v>
      </c>
      <c r="BT56" s="75" t="str">
        <f>REPLACE(INDEX(GroupVertices[Group],MATCH(Edges39[[#This Row],[Vertex 1]],GroupVertices[Vertex],0)),1,1,"")</f>
        <v>1</v>
      </c>
      <c r="BU56" s="75" t="str">
        <f>REPLACE(INDEX(GroupVertices[Group],MATCH(Edges39[[#This Row],[Vertex 2]],GroupVertices[Vertex],0)),1,1,"")</f>
        <v>1</v>
      </c>
      <c r="BV56" s="45"/>
      <c r="BW56" s="46"/>
      <c r="BX56" s="45"/>
      <c r="BY56" s="46"/>
      <c r="BZ56" s="45"/>
      <c r="CA56" s="46"/>
      <c r="CB56" s="45"/>
      <c r="CC56" s="46"/>
      <c r="CD56" s="45"/>
    </row>
    <row r="57" spans="1:82" ht="15">
      <c r="A57" s="61" t="s">
        <v>8025</v>
      </c>
      <c r="B57" s="61" t="s">
        <v>8049</v>
      </c>
      <c r="C57" s="62"/>
      <c r="D57" s="63"/>
      <c r="E57" s="64"/>
      <c r="F57" s="65"/>
      <c r="G57" s="62"/>
      <c r="H57" s="66"/>
      <c r="I57" s="67"/>
      <c r="J57" s="67"/>
      <c r="K57" s="31" t="s">
        <v>65</v>
      </c>
      <c r="L57" s="74">
        <v>57</v>
      </c>
      <c r="M57" s="74"/>
      <c r="N57" s="69"/>
      <c r="O57" s="76" t="s">
        <v>271</v>
      </c>
      <c r="P57" s="78">
        <v>45020.61021990741</v>
      </c>
      <c r="Q57" s="76" t="s">
        <v>8054</v>
      </c>
      <c r="R57" s="76">
        <v>2</v>
      </c>
      <c r="S57" s="76">
        <v>0</v>
      </c>
      <c r="T57" s="76">
        <v>0</v>
      </c>
      <c r="U57" s="76">
        <v>0</v>
      </c>
      <c r="V57" s="76">
        <v>0</v>
      </c>
      <c r="W57" s="76"/>
      <c r="X57" s="76"/>
      <c r="Y57" s="76"/>
      <c r="Z57" s="76" t="s">
        <v>8049</v>
      </c>
      <c r="AA57" s="76"/>
      <c r="AB57" s="76"/>
      <c r="AC57" s="76"/>
      <c r="AD57" s="76"/>
      <c r="AE57" s="76" t="s">
        <v>287</v>
      </c>
      <c r="AF57" s="79" t="str">
        <f>HYPERLINK("https://twitter.com/rinolmexico/status/1643261822743478274")</f>
        <v>https://twitter.com/rinolmexico/status/1643261822743478274</v>
      </c>
      <c r="AG57" s="78">
        <v>45020.61021990741</v>
      </c>
      <c r="AH57" s="84">
        <v>45020</v>
      </c>
      <c r="AI57" s="80" t="s">
        <v>298</v>
      </c>
      <c r="AJ57" s="76" t="s">
        <v>270</v>
      </c>
      <c r="AK57" s="76" t="s">
        <v>8270</v>
      </c>
      <c r="AL57" s="76" t="s">
        <v>8300</v>
      </c>
      <c r="AM57" s="76" t="b">
        <v>0</v>
      </c>
      <c r="AN57" s="76"/>
      <c r="AO57" s="76"/>
      <c r="AP57" s="76"/>
      <c r="AQ57" s="76"/>
      <c r="AR57" s="76"/>
      <c r="AS57" s="76"/>
      <c r="AT57" s="76"/>
      <c r="AU57" s="76"/>
      <c r="AV57" s="76"/>
      <c r="AW57" s="76"/>
      <c r="AX57" s="76"/>
      <c r="AY57" s="76"/>
      <c r="AZ57" s="76"/>
      <c r="BA57" s="76"/>
      <c r="BB57" s="76"/>
      <c r="BC57" s="76"/>
      <c r="BD57" s="79" t="str">
        <f>HYPERLINK("https://pbs.twimg.com/profile_images/1635069444920688640/V3iZd98o_normal.jpg")</f>
        <v>https://pbs.twimg.com/profile_images/1635069444920688640/V3iZd98o_normal.jpg</v>
      </c>
      <c r="BE57" s="80" t="s">
        <v>8383</v>
      </c>
      <c r="BF57" s="80" t="s">
        <v>8383</v>
      </c>
      <c r="BG57" s="76"/>
      <c r="BH57" s="80" t="s">
        <v>306</v>
      </c>
      <c r="BI57" s="80" t="s">
        <v>306</v>
      </c>
      <c r="BJ57" s="80" t="s">
        <v>8433</v>
      </c>
      <c r="BK57" s="80" t="s">
        <v>8433</v>
      </c>
      <c r="BL57" s="80" t="s">
        <v>8448</v>
      </c>
      <c r="BM57" s="76"/>
      <c r="BN57" s="76"/>
      <c r="BO57" s="76"/>
      <c r="BP57" s="76"/>
      <c r="BQ57" s="76"/>
      <c r="BR57" s="76"/>
      <c r="BS57" s="76">
        <v>1</v>
      </c>
      <c r="BT57" s="75" t="str">
        <f>REPLACE(INDEX(GroupVertices[Group],MATCH(Edges39[[#This Row],[Vertex 1]],GroupVertices[Vertex],0)),1,1,"")</f>
        <v>1</v>
      </c>
      <c r="BU57" s="75" t="str">
        <f>REPLACE(INDEX(GroupVertices[Group],MATCH(Edges39[[#This Row],[Vertex 2]],GroupVertices[Vertex],0)),1,1,"")</f>
        <v>1</v>
      </c>
      <c r="BV57" s="45">
        <v>0</v>
      </c>
      <c r="BW57" s="46">
        <v>0</v>
      </c>
      <c r="BX57" s="45">
        <v>0</v>
      </c>
      <c r="BY57" s="46">
        <v>0</v>
      </c>
      <c r="BZ57" s="45">
        <v>0</v>
      </c>
      <c r="CA57" s="46">
        <v>0</v>
      </c>
      <c r="CB57" s="45">
        <v>13</v>
      </c>
      <c r="CC57" s="46">
        <v>59.09090909090909</v>
      </c>
      <c r="CD57" s="45">
        <v>22</v>
      </c>
    </row>
    <row r="58" spans="1:82" ht="15">
      <c r="A58" s="61" t="s">
        <v>8026</v>
      </c>
      <c r="B58" s="61" t="s">
        <v>8049</v>
      </c>
      <c r="C58" s="62"/>
      <c r="D58" s="63"/>
      <c r="E58" s="64"/>
      <c r="F58" s="65"/>
      <c r="G58" s="62"/>
      <c r="H58" s="66"/>
      <c r="I58" s="67"/>
      <c r="J58" s="67"/>
      <c r="K58" s="31" t="s">
        <v>65</v>
      </c>
      <c r="L58" s="74">
        <v>58</v>
      </c>
      <c r="M58" s="74"/>
      <c r="N58" s="69"/>
      <c r="O58" s="76" t="s">
        <v>272</v>
      </c>
      <c r="P58" s="78">
        <v>45019.41763888889</v>
      </c>
      <c r="Q58" s="76" t="s">
        <v>8078</v>
      </c>
      <c r="R58" s="76">
        <v>0</v>
      </c>
      <c r="S58" s="76">
        <v>0</v>
      </c>
      <c r="T58" s="76">
        <v>0</v>
      </c>
      <c r="U58" s="76">
        <v>0</v>
      </c>
      <c r="V58" s="76">
        <v>40</v>
      </c>
      <c r="W58" s="80" t="s">
        <v>8124</v>
      </c>
      <c r="X58" s="79" t="str">
        <f>HYPERLINK("https://twitter.com/LoftwareInc/status/1642829646231216128/photo/1")</f>
        <v>https://twitter.com/LoftwareInc/status/1642829646231216128/photo/1</v>
      </c>
      <c r="Y58" s="76" t="s">
        <v>279</v>
      </c>
      <c r="Z58" s="76" t="s">
        <v>8049</v>
      </c>
      <c r="AA58" s="76"/>
      <c r="AB58" s="79" t="str">
        <f>HYPERLINK("https://pbs.twimg.com/media/FsyA27JWYAI-K5Z.png")</f>
        <v>https://pbs.twimg.com/media/FsyA27JWYAI-K5Z.png</v>
      </c>
      <c r="AC58" s="76" t="s">
        <v>281</v>
      </c>
      <c r="AD58" s="76"/>
      <c r="AE58" s="76" t="s">
        <v>286</v>
      </c>
      <c r="AF58" s="79" t="str">
        <f>HYPERLINK("https://twitter.com/loftwareinc/status/1642829646231216128")</f>
        <v>https://twitter.com/loftwareinc/status/1642829646231216128</v>
      </c>
      <c r="AG58" s="78">
        <v>45019.41763888889</v>
      </c>
      <c r="AH58" s="84">
        <v>45019</v>
      </c>
      <c r="AI58" s="80" t="s">
        <v>301</v>
      </c>
      <c r="AJ58" s="76" t="s">
        <v>270</v>
      </c>
      <c r="AK58" s="76" t="s">
        <v>8283</v>
      </c>
      <c r="AL58" s="76"/>
      <c r="AM58" s="76" t="b">
        <v>0</v>
      </c>
      <c r="AN58" s="76"/>
      <c r="AO58" s="76"/>
      <c r="AP58" s="76"/>
      <c r="AQ58" s="76"/>
      <c r="AR58" s="76"/>
      <c r="AS58" s="76"/>
      <c r="AT58" s="76"/>
      <c r="AU58" s="76"/>
      <c r="AV58" s="76"/>
      <c r="AW58" s="76" t="s">
        <v>8319</v>
      </c>
      <c r="AX58" s="76"/>
      <c r="AY58" s="76">
        <v>643</v>
      </c>
      <c r="AZ58" s="76">
        <v>496</v>
      </c>
      <c r="BA58" s="76"/>
      <c r="BB58" s="76"/>
      <c r="BC58" s="76"/>
      <c r="BD58" s="79" t="str">
        <f>HYPERLINK("https://pbs.twimg.com/media/FsyA27JWYAI-K5Z.png")</f>
        <v>https://pbs.twimg.com/media/FsyA27JWYAI-K5Z.png</v>
      </c>
      <c r="BE58" s="80" t="s">
        <v>8384</v>
      </c>
      <c r="BF58" s="80" t="s">
        <v>8384</v>
      </c>
      <c r="BG58" s="76"/>
      <c r="BH58" s="80" t="s">
        <v>306</v>
      </c>
      <c r="BI58" s="80" t="s">
        <v>306</v>
      </c>
      <c r="BJ58" s="80" t="s">
        <v>306</v>
      </c>
      <c r="BK58" s="80" t="s">
        <v>8384</v>
      </c>
      <c r="BL58" s="76">
        <v>90686353</v>
      </c>
      <c r="BM58" s="76"/>
      <c r="BN58" s="76"/>
      <c r="BO58" s="76"/>
      <c r="BP58" s="76"/>
      <c r="BQ58" s="76"/>
      <c r="BR58" s="76"/>
      <c r="BS58" s="76">
        <v>1</v>
      </c>
      <c r="BT58" s="75" t="str">
        <f>REPLACE(INDEX(GroupVertices[Group],MATCH(Edges39[[#This Row],[Vertex 1]],GroupVertices[Vertex],0)),1,1,"")</f>
        <v>1</v>
      </c>
      <c r="BU58" s="75" t="str">
        <f>REPLACE(INDEX(GroupVertices[Group],MATCH(Edges39[[#This Row],[Vertex 2]],GroupVertices[Vertex],0)),1,1,"")</f>
        <v>1</v>
      </c>
      <c r="BV58" s="45">
        <v>1</v>
      </c>
      <c r="BW58" s="46">
        <v>2.0833333333333335</v>
      </c>
      <c r="BX58" s="45">
        <v>0</v>
      </c>
      <c r="BY58" s="46">
        <v>0</v>
      </c>
      <c r="BZ58" s="45">
        <v>0</v>
      </c>
      <c r="CA58" s="46">
        <v>0</v>
      </c>
      <c r="CB58" s="45">
        <v>27</v>
      </c>
      <c r="CC58" s="46">
        <v>56.25</v>
      </c>
      <c r="CD58" s="45">
        <v>48</v>
      </c>
    </row>
    <row r="59" spans="1:82" ht="15">
      <c r="A59" s="61" t="s">
        <v>8027</v>
      </c>
      <c r="B59" s="61" t="s">
        <v>8028</v>
      </c>
      <c r="C59" s="62"/>
      <c r="D59" s="63"/>
      <c r="E59" s="64"/>
      <c r="F59" s="65"/>
      <c r="G59" s="62"/>
      <c r="H59" s="66"/>
      <c r="I59" s="67"/>
      <c r="J59" s="67"/>
      <c r="K59" s="31" t="s">
        <v>65</v>
      </c>
      <c r="L59" s="74">
        <v>59</v>
      </c>
      <c r="M59" s="74"/>
      <c r="N59" s="69"/>
      <c r="O59" s="76" t="s">
        <v>273</v>
      </c>
      <c r="P59" s="78">
        <v>45021.85697916667</v>
      </c>
      <c r="Q59" s="76" t="s">
        <v>8073</v>
      </c>
      <c r="R59" s="76">
        <v>5</v>
      </c>
      <c r="S59" s="76">
        <v>0</v>
      </c>
      <c r="T59" s="76">
        <v>0</v>
      </c>
      <c r="U59" s="76">
        <v>0</v>
      </c>
      <c r="V59" s="76">
        <v>0</v>
      </c>
      <c r="W59" s="76"/>
      <c r="X59" s="76"/>
      <c r="Y59" s="76"/>
      <c r="Z59" s="76" t="s">
        <v>8028</v>
      </c>
      <c r="AA59" s="76"/>
      <c r="AB59" s="76"/>
      <c r="AC59" s="76"/>
      <c r="AD59" s="76"/>
      <c r="AE59" s="76" t="s">
        <v>287</v>
      </c>
      <c r="AF59" s="79" t="str">
        <f>HYPERLINK("https://twitter.com/amipoficial/status/1643713633266855936")</f>
        <v>https://twitter.com/amipoficial/status/1643713633266855936</v>
      </c>
      <c r="AG59" s="78">
        <v>45021.85697916667</v>
      </c>
      <c r="AH59" s="84">
        <v>45021</v>
      </c>
      <c r="AI59" s="80" t="s">
        <v>8221</v>
      </c>
      <c r="AJ59" s="76" t="s">
        <v>270</v>
      </c>
      <c r="AK59" s="76" t="s">
        <v>8281</v>
      </c>
      <c r="AL59" s="76" t="s">
        <v>8301</v>
      </c>
      <c r="AM59" s="76" t="b">
        <v>0</v>
      </c>
      <c r="AN59" s="76"/>
      <c r="AO59" s="76"/>
      <c r="AP59" s="76"/>
      <c r="AQ59" s="76"/>
      <c r="AR59" s="76"/>
      <c r="AS59" s="76"/>
      <c r="AT59" s="76"/>
      <c r="AU59" s="76"/>
      <c r="AV59" s="76"/>
      <c r="AW59" s="76"/>
      <c r="AX59" s="76"/>
      <c r="AY59" s="76"/>
      <c r="AZ59" s="76"/>
      <c r="BA59" s="76"/>
      <c r="BB59" s="76"/>
      <c r="BC59" s="76"/>
      <c r="BD59" s="79" t="str">
        <f>HYPERLINK("https://pbs.twimg.com/profile_images/1440455470678822916/D3U1Dsi1_normal.jpg")</f>
        <v>https://pbs.twimg.com/profile_images/1440455470678822916/D3U1Dsi1_normal.jpg</v>
      </c>
      <c r="BE59" s="80" t="s">
        <v>8385</v>
      </c>
      <c r="BF59" s="80" t="s">
        <v>8385</v>
      </c>
      <c r="BG59" s="76"/>
      <c r="BH59" s="80" t="s">
        <v>306</v>
      </c>
      <c r="BI59" s="80" t="s">
        <v>306</v>
      </c>
      <c r="BJ59" s="80" t="s">
        <v>8415</v>
      </c>
      <c r="BK59" s="80" t="s">
        <v>8415</v>
      </c>
      <c r="BL59" s="80" t="s">
        <v>8449</v>
      </c>
      <c r="BM59" s="76"/>
      <c r="BN59" s="76"/>
      <c r="BO59" s="76"/>
      <c r="BP59" s="76"/>
      <c r="BQ59" s="76"/>
      <c r="BR59" s="76"/>
      <c r="BS59" s="76">
        <v>1</v>
      </c>
      <c r="BT59" s="75" t="str">
        <f>REPLACE(INDEX(GroupVertices[Group],MATCH(Edges39[[#This Row],[Vertex 1]],GroupVertices[Vertex],0)),1,1,"")</f>
        <v>2</v>
      </c>
      <c r="BU59" s="75" t="str">
        <f>REPLACE(INDEX(GroupVertices[Group],MATCH(Edges39[[#This Row],[Vertex 2]],GroupVertices[Vertex],0)),1,1,"")</f>
        <v>2</v>
      </c>
      <c r="BV59" s="45"/>
      <c r="BW59" s="46"/>
      <c r="BX59" s="45"/>
      <c r="BY59" s="46"/>
      <c r="BZ59" s="45"/>
      <c r="CA59" s="46"/>
      <c r="CB59" s="45"/>
      <c r="CC59" s="46"/>
      <c r="CD59" s="45"/>
    </row>
    <row r="60" spans="1:82" ht="15">
      <c r="A60" s="61" t="s">
        <v>8027</v>
      </c>
      <c r="B60" s="61" t="s">
        <v>8028</v>
      </c>
      <c r="C60" s="62"/>
      <c r="D60" s="63"/>
      <c r="E60" s="64"/>
      <c r="F60" s="65"/>
      <c r="G60" s="62"/>
      <c r="H60" s="66"/>
      <c r="I60" s="67"/>
      <c r="J60" s="67"/>
      <c r="K60" s="31" t="s">
        <v>65</v>
      </c>
      <c r="L60" s="74">
        <v>60</v>
      </c>
      <c r="M60" s="74"/>
      <c r="N60" s="69"/>
      <c r="O60" s="76" t="s">
        <v>271</v>
      </c>
      <c r="P60" s="78">
        <v>45021.85697916667</v>
      </c>
      <c r="Q60" s="76" t="s">
        <v>8073</v>
      </c>
      <c r="R60" s="76">
        <v>5</v>
      </c>
      <c r="S60" s="76">
        <v>0</v>
      </c>
      <c r="T60" s="76">
        <v>0</v>
      </c>
      <c r="U60" s="76">
        <v>0</v>
      </c>
      <c r="V60" s="76">
        <v>0</v>
      </c>
      <c r="W60" s="76"/>
      <c r="X60" s="76"/>
      <c r="Y60" s="76"/>
      <c r="Z60" s="76" t="s">
        <v>8028</v>
      </c>
      <c r="AA60" s="76"/>
      <c r="AB60" s="76"/>
      <c r="AC60" s="76"/>
      <c r="AD60" s="76"/>
      <c r="AE60" s="76" t="s">
        <v>287</v>
      </c>
      <c r="AF60" s="79" t="str">
        <f>HYPERLINK("https://twitter.com/amipoficial/status/1643713633266855936")</f>
        <v>https://twitter.com/amipoficial/status/1643713633266855936</v>
      </c>
      <c r="AG60" s="78">
        <v>45021.85697916667</v>
      </c>
      <c r="AH60" s="84">
        <v>45021</v>
      </c>
      <c r="AI60" s="80" t="s">
        <v>8221</v>
      </c>
      <c r="AJ60" s="76" t="s">
        <v>270</v>
      </c>
      <c r="AK60" s="76" t="s">
        <v>8281</v>
      </c>
      <c r="AL60" s="76" t="s">
        <v>8301</v>
      </c>
      <c r="AM60" s="76" t="b">
        <v>0</v>
      </c>
      <c r="AN60" s="76"/>
      <c r="AO60" s="76"/>
      <c r="AP60" s="76"/>
      <c r="AQ60" s="76"/>
      <c r="AR60" s="76"/>
      <c r="AS60" s="76"/>
      <c r="AT60" s="76"/>
      <c r="AU60" s="76"/>
      <c r="AV60" s="76"/>
      <c r="AW60" s="76"/>
      <c r="AX60" s="76"/>
      <c r="AY60" s="76"/>
      <c r="AZ60" s="76"/>
      <c r="BA60" s="76"/>
      <c r="BB60" s="76"/>
      <c r="BC60" s="76"/>
      <c r="BD60" s="79" t="str">
        <f>HYPERLINK("https://pbs.twimg.com/profile_images/1440455470678822916/D3U1Dsi1_normal.jpg")</f>
        <v>https://pbs.twimg.com/profile_images/1440455470678822916/D3U1Dsi1_normal.jpg</v>
      </c>
      <c r="BE60" s="80" t="s">
        <v>8385</v>
      </c>
      <c r="BF60" s="80" t="s">
        <v>8385</v>
      </c>
      <c r="BG60" s="76"/>
      <c r="BH60" s="80" t="s">
        <v>306</v>
      </c>
      <c r="BI60" s="80" t="s">
        <v>306</v>
      </c>
      <c r="BJ60" s="80" t="s">
        <v>8415</v>
      </c>
      <c r="BK60" s="80" t="s">
        <v>8415</v>
      </c>
      <c r="BL60" s="80" t="s">
        <v>8449</v>
      </c>
      <c r="BM60" s="76"/>
      <c r="BN60" s="76"/>
      <c r="BO60" s="76"/>
      <c r="BP60" s="76"/>
      <c r="BQ60" s="76"/>
      <c r="BR60" s="76"/>
      <c r="BS60" s="76">
        <v>1</v>
      </c>
      <c r="BT60" s="75" t="str">
        <f>REPLACE(INDEX(GroupVertices[Group],MATCH(Edges39[[#This Row],[Vertex 1]],GroupVertices[Vertex],0)),1,1,"")</f>
        <v>2</v>
      </c>
      <c r="BU60" s="75" t="str">
        <f>REPLACE(INDEX(GroupVertices[Group],MATCH(Edges39[[#This Row],[Vertex 2]],GroupVertices[Vertex],0)),1,1,"")</f>
        <v>2</v>
      </c>
      <c r="BV60" s="45">
        <v>0</v>
      </c>
      <c r="BW60" s="46">
        <v>0</v>
      </c>
      <c r="BX60" s="45">
        <v>0</v>
      </c>
      <c r="BY60" s="46">
        <v>0</v>
      </c>
      <c r="BZ60" s="45">
        <v>0</v>
      </c>
      <c r="CA60" s="46">
        <v>0</v>
      </c>
      <c r="CB60" s="45">
        <v>11</v>
      </c>
      <c r="CC60" s="46">
        <v>52.38095238095238</v>
      </c>
      <c r="CD60" s="45">
        <v>21</v>
      </c>
    </row>
    <row r="61" spans="1:82" ht="15">
      <c r="A61" s="61" t="s">
        <v>8028</v>
      </c>
      <c r="B61" s="61" t="s">
        <v>8029</v>
      </c>
      <c r="C61" s="62"/>
      <c r="D61" s="63"/>
      <c r="E61" s="64"/>
      <c r="F61" s="65"/>
      <c r="G61" s="62"/>
      <c r="H61" s="66"/>
      <c r="I61" s="67"/>
      <c r="J61" s="67"/>
      <c r="K61" s="31" t="s">
        <v>65</v>
      </c>
      <c r="L61" s="74">
        <v>61</v>
      </c>
      <c r="M61" s="74"/>
      <c r="N61" s="69"/>
      <c r="O61" s="76" t="s">
        <v>273</v>
      </c>
      <c r="P61" s="78">
        <v>45019.833969907406</v>
      </c>
      <c r="Q61" s="76" t="s">
        <v>8079</v>
      </c>
      <c r="R61" s="76">
        <v>1</v>
      </c>
      <c r="S61" s="76">
        <v>0</v>
      </c>
      <c r="T61" s="76">
        <v>0</v>
      </c>
      <c r="U61" s="76">
        <v>0</v>
      </c>
      <c r="V61" s="76">
        <v>0</v>
      </c>
      <c r="W61" s="76"/>
      <c r="X61" s="76"/>
      <c r="Y61" s="76"/>
      <c r="Z61" s="76" t="s">
        <v>8187</v>
      </c>
      <c r="AA61" s="76"/>
      <c r="AB61" s="76"/>
      <c r="AC61" s="76"/>
      <c r="AD61" s="76"/>
      <c r="AE61" s="76" t="s">
        <v>287</v>
      </c>
      <c r="AF61" s="79" t="str">
        <f>HYPERLINK("https://twitter.com/leadglobalgroup/status/1642980518034657284")</f>
        <v>https://twitter.com/leadglobalgroup/status/1642980518034657284</v>
      </c>
      <c r="AG61" s="78">
        <v>45019.833969907406</v>
      </c>
      <c r="AH61" s="84">
        <v>45019</v>
      </c>
      <c r="AI61" s="80" t="s">
        <v>8222</v>
      </c>
      <c r="AJ61" s="76" t="s">
        <v>270</v>
      </c>
      <c r="AK61" s="76" t="s">
        <v>8281</v>
      </c>
      <c r="AL61" s="76" t="s">
        <v>8301</v>
      </c>
      <c r="AM61" s="76" t="b">
        <v>0</v>
      </c>
      <c r="AN61" s="76"/>
      <c r="AO61" s="76"/>
      <c r="AP61" s="76"/>
      <c r="AQ61" s="76"/>
      <c r="AR61" s="76"/>
      <c r="AS61" s="76"/>
      <c r="AT61" s="76"/>
      <c r="AU61" s="76"/>
      <c r="AV61" s="76"/>
      <c r="AW61" s="76"/>
      <c r="AX61" s="76"/>
      <c r="AY61" s="76"/>
      <c r="AZ61" s="76"/>
      <c r="BA61" s="76"/>
      <c r="BB61" s="76"/>
      <c r="BC61" s="76"/>
      <c r="BD61" s="79" t="str">
        <f>HYPERLINK("https://pbs.twimg.com/profile_images/1634353545720864769/VLAXJApP_normal.jpg")</f>
        <v>https://pbs.twimg.com/profile_images/1634353545720864769/VLAXJApP_normal.jpg</v>
      </c>
      <c r="BE61" s="80" t="s">
        <v>8386</v>
      </c>
      <c r="BF61" s="80" t="s">
        <v>8386</v>
      </c>
      <c r="BG61" s="76"/>
      <c r="BH61" s="80" t="s">
        <v>306</v>
      </c>
      <c r="BI61" s="80" t="s">
        <v>306</v>
      </c>
      <c r="BJ61" s="80" t="s">
        <v>8387</v>
      </c>
      <c r="BK61" s="80" t="s">
        <v>8387</v>
      </c>
      <c r="BL61" s="76">
        <v>169671387</v>
      </c>
      <c r="BM61" s="76"/>
      <c r="BN61" s="76"/>
      <c r="BO61" s="76"/>
      <c r="BP61" s="76"/>
      <c r="BQ61" s="76"/>
      <c r="BR61" s="76"/>
      <c r="BS61" s="76">
        <v>1</v>
      </c>
      <c r="BT61" s="75" t="str">
        <f>REPLACE(INDEX(GroupVertices[Group],MATCH(Edges39[[#This Row],[Vertex 1]],GroupVertices[Vertex],0)),1,1,"")</f>
        <v>2</v>
      </c>
      <c r="BU61" s="75" t="str">
        <f>REPLACE(INDEX(GroupVertices[Group],MATCH(Edges39[[#This Row],[Vertex 2]],GroupVertices[Vertex],0)),1,1,"")</f>
        <v>2</v>
      </c>
      <c r="BV61" s="45"/>
      <c r="BW61" s="46"/>
      <c r="BX61" s="45"/>
      <c r="BY61" s="46"/>
      <c r="BZ61" s="45"/>
      <c r="CA61" s="46"/>
      <c r="CB61" s="45"/>
      <c r="CC61" s="46"/>
      <c r="CD61" s="45"/>
    </row>
    <row r="62" spans="1:82" ht="15">
      <c r="A62" s="61" t="s">
        <v>8028</v>
      </c>
      <c r="B62" s="61" t="s">
        <v>8029</v>
      </c>
      <c r="C62" s="62"/>
      <c r="D62" s="63"/>
      <c r="E62" s="64"/>
      <c r="F62" s="65"/>
      <c r="G62" s="62"/>
      <c r="H62" s="66"/>
      <c r="I62" s="67"/>
      <c r="J62" s="67"/>
      <c r="K62" s="31" t="s">
        <v>65</v>
      </c>
      <c r="L62" s="74">
        <v>62</v>
      </c>
      <c r="M62" s="74"/>
      <c r="N62" s="69"/>
      <c r="O62" s="76" t="s">
        <v>271</v>
      </c>
      <c r="P62" s="78">
        <v>45019.833969907406</v>
      </c>
      <c r="Q62" s="76" t="s">
        <v>8079</v>
      </c>
      <c r="R62" s="76">
        <v>1</v>
      </c>
      <c r="S62" s="76">
        <v>0</v>
      </c>
      <c r="T62" s="76">
        <v>0</v>
      </c>
      <c r="U62" s="76">
        <v>0</v>
      </c>
      <c r="V62" s="76">
        <v>0</v>
      </c>
      <c r="W62" s="76"/>
      <c r="X62" s="76"/>
      <c r="Y62" s="76"/>
      <c r="Z62" s="76" t="s">
        <v>8187</v>
      </c>
      <c r="AA62" s="76"/>
      <c r="AB62" s="76"/>
      <c r="AC62" s="76"/>
      <c r="AD62" s="76"/>
      <c r="AE62" s="76" t="s">
        <v>287</v>
      </c>
      <c r="AF62" s="79" t="str">
        <f>HYPERLINK("https://twitter.com/leadglobalgroup/status/1642980518034657284")</f>
        <v>https://twitter.com/leadglobalgroup/status/1642980518034657284</v>
      </c>
      <c r="AG62" s="78">
        <v>45019.833969907406</v>
      </c>
      <c r="AH62" s="84">
        <v>45019</v>
      </c>
      <c r="AI62" s="80" t="s">
        <v>8222</v>
      </c>
      <c r="AJ62" s="76" t="s">
        <v>270</v>
      </c>
      <c r="AK62" s="76" t="s">
        <v>8281</v>
      </c>
      <c r="AL62" s="76" t="s">
        <v>8301</v>
      </c>
      <c r="AM62" s="76" t="b">
        <v>0</v>
      </c>
      <c r="AN62" s="76"/>
      <c r="AO62" s="76"/>
      <c r="AP62" s="76"/>
      <c r="AQ62" s="76"/>
      <c r="AR62" s="76"/>
      <c r="AS62" s="76"/>
      <c r="AT62" s="76"/>
      <c r="AU62" s="76"/>
      <c r="AV62" s="76"/>
      <c r="AW62" s="76"/>
      <c r="AX62" s="76"/>
      <c r="AY62" s="76"/>
      <c r="AZ62" s="76"/>
      <c r="BA62" s="76"/>
      <c r="BB62" s="76"/>
      <c r="BC62" s="76"/>
      <c r="BD62" s="79" t="str">
        <f>HYPERLINK("https://pbs.twimg.com/profile_images/1634353545720864769/VLAXJApP_normal.jpg")</f>
        <v>https://pbs.twimg.com/profile_images/1634353545720864769/VLAXJApP_normal.jpg</v>
      </c>
      <c r="BE62" s="80" t="s">
        <v>8386</v>
      </c>
      <c r="BF62" s="80" t="s">
        <v>8386</v>
      </c>
      <c r="BG62" s="76"/>
      <c r="BH62" s="80" t="s">
        <v>306</v>
      </c>
      <c r="BI62" s="80" t="s">
        <v>306</v>
      </c>
      <c r="BJ62" s="80" t="s">
        <v>8387</v>
      </c>
      <c r="BK62" s="80" t="s">
        <v>8387</v>
      </c>
      <c r="BL62" s="76">
        <v>169671387</v>
      </c>
      <c r="BM62" s="76"/>
      <c r="BN62" s="76"/>
      <c r="BO62" s="76"/>
      <c r="BP62" s="76"/>
      <c r="BQ62" s="76"/>
      <c r="BR62" s="76"/>
      <c r="BS62" s="76">
        <v>1</v>
      </c>
      <c r="BT62" s="75" t="str">
        <f>REPLACE(INDEX(GroupVertices[Group],MATCH(Edges39[[#This Row],[Vertex 1]],GroupVertices[Vertex],0)),1,1,"")</f>
        <v>2</v>
      </c>
      <c r="BU62" s="75" t="str">
        <f>REPLACE(INDEX(GroupVertices[Group],MATCH(Edges39[[#This Row],[Vertex 2]],GroupVertices[Vertex],0)),1,1,"")</f>
        <v>2</v>
      </c>
      <c r="BV62" s="45">
        <v>0</v>
      </c>
      <c r="BW62" s="46">
        <v>0</v>
      </c>
      <c r="BX62" s="45">
        <v>0</v>
      </c>
      <c r="BY62" s="46">
        <v>0</v>
      </c>
      <c r="BZ62" s="45">
        <v>0</v>
      </c>
      <c r="CA62" s="46">
        <v>0</v>
      </c>
      <c r="CB62" s="45">
        <v>11</v>
      </c>
      <c r="CC62" s="46">
        <v>52.38095238095238</v>
      </c>
      <c r="CD62" s="45">
        <v>21</v>
      </c>
    </row>
    <row r="63" spans="1:82" ht="15">
      <c r="A63" s="61" t="s">
        <v>8029</v>
      </c>
      <c r="B63" s="61" t="s">
        <v>8049</v>
      </c>
      <c r="C63" s="62"/>
      <c r="D63" s="63"/>
      <c r="E63" s="64"/>
      <c r="F63" s="65"/>
      <c r="G63" s="62"/>
      <c r="H63" s="66"/>
      <c r="I63" s="67"/>
      <c r="J63" s="67"/>
      <c r="K63" s="31" t="s">
        <v>65</v>
      </c>
      <c r="L63" s="74">
        <v>63</v>
      </c>
      <c r="M63" s="74"/>
      <c r="N63" s="69"/>
      <c r="O63" s="76" t="s">
        <v>272</v>
      </c>
      <c r="P63" s="78">
        <v>45019.620983796296</v>
      </c>
      <c r="Q63" s="76" t="s">
        <v>8080</v>
      </c>
      <c r="R63" s="76">
        <v>1</v>
      </c>
      <c r="S63" s="76">
        <v>3</v>
      </c>
      <c r="T63" s="76">
        <v>0</v>
      </c>
      <c r="U63" s="76">
        <v>0</v>
      </c>
      <c r="V63" s="76">
        <v>286</v>
      </c>
      <c r="W63" s="76"/>
      <c r="X63" s="76" t="s">
        <v>8142</v>
      </c>
      <c r="Y63" s="76" t="s">
        <v>8173</v>
      </c>
      <c r="Z63" s="76" t="s">
        <v>8049</v>
      </c>
      <c r="AA63" s="76"/>
      <c r="AB63" s="79" t="str">
        <f>HYPERLINK("https://pbs.twimg.com/media/FszDrfRWYAAtYmo.jpg")</f>
        <v>https://pbs.twimg.com/media/FszDrfRWYAAtYmo.jpg</v>
      </c>
      <c r="AC63" s="76" t="s">
        <v>281</v>
      </c>
      <c r="AD63" s="76"/>
      <c r="AE63" s="76" t="s">
        <v>287</v>
      </c>
      <c r="AF63" s="79" t="str">
        <f>HYPERLINK("https://twitter.com/amanacoficial/status/1642903334771122176")</f>
        <v>https://twitter.com/amanacoficial/status/1642903334771122176</v>
      </c>
      <c r="AG63" s="78">
        <v>45019.620983796296</v>
      </c>
      <c r="AH63" s="84">
        <v>45019</v>
      </c>
      <c r="AI63" s="80" t="s">
        <v>8223</v>
      </c>
      <c r="AJ63" s="76" t="s">
        <v>270</v>
      </c>
      <c r="AK63" s="76" t="s">
        <v>8279</v>
      </c>
      <c r="AL63" s="76" t="s">
        <v>8301</v>
      </c>
      <c r="AM63" s="76" t="b">
        <v>0</v>
      </c>
      <c r="AN63" s="76"/>
      <c r="AO63" s="76"/>
      <c r="AP63" s="76"/>
      <c r="AQ63" s="76"/>
      <c r="AR63" s="76"/>
      <c r="AS63" s="76"/>
      <c r="AT63" s="76"/>
      <c r="AU63" s="76"/>
      <c r="AV63" s="76"/>
      <c r="AW63" s="76" t="s">
        <v>8320</v>
      </c>
      <c r="AX63" s="76"/>
      <c r="AY63" s="76">
        <v>1080</v>
      </c>
      <c r="AZ63" s="76">
        <v>1080</v>
      </c>
      <c r="BA63" s="76"/>
      <c r="BB63" s="76"/>
      <c r="BC63" s="76"/>
      <c r="BD63" s="79" t="str">
        <f>HYPERLINK("https://pbs.twimg.com/media/FszDrfRWYAAtYmo.jpg")</f>
        <v>https://pbs.twimg.com/media/FszDrfRWYAAtYmo.jpg</v>
      </c>
      <c r="BE63" s="80" t="s">
        <v>8387</v>
      </c>
      <c r="BF63" s="80" t="s">
        <v>8387</v>
      </c>
      <c r="BG63" s="76"/>
      <c r="BH63" s="80" t="s">
        <v>306</v>
      </c>
      <c r="BI63" s="80" t="s">
        <v>306</v>
      </c>
      <c r="BJ63" s="80" t="s">
        <v>306</v>
      </c>
      <c r="BK63" s="80" t="s">
        <v>8387</v>
      </c>
      <c r="BL63" s="80" t="s">
        <v>8450</v>
      </c>
      <c r="BM63" s="76"/>
      <c r="BN63" s="76"/>
      <c r="BO63" s="76"/>
      <c r="BP63" s="76"/>
      <c r="BQ63" s="76"/>
      <c r="BR63" s="76"/>
      <c r="BS63" s="76">
        <v>2</v>
      </c>
      <c r="BT63" s="75" t="str">
        <f>REPLACE(INDEX(GroupVertices[Group],MATCH(Edges39[[#This Row],[Vertex 1]],GroupVertices[Vertex],0)),1,1,"")</f>
        <v>2</v>
      </c>
      <c r="BU63" s="75" t="str">
        <f>REPLACE(INDEX(GroupVertices[Group],MATCH(Edges39[[#This Row],[Vertex 2]],GroupVertices[Vertex],0)),1,1,"")</f>
        <v>1</v>
      </c>
      <c r="BV63" s="45">
        <v>0</v>
      </c>
      <c r="BW63" s="46">
        <v>0</v>
      </c>
      <c r="BX63" s="45">
        <v>0</v>
      </c>
      <c r="BY63" s="46">
        <v>0</v>
      </c>
      <c r="BZ63" s="45">
        <v>0</v>
      </c>
      <c r="CA63" s="46">
        <v>0</v>
      </c>
      <c r="CB63" s="45">
        <v>12</v>
      </c>
      <c r="CC63" s="46">
        <v>52.17391304347826</v>
      </c>
      <c r="CD63" s="45">
        <v>23</v>
      </c>
    </row>
    <row r="64" spans="1:82" ht="15">
      <c r="A64" s="61" t="s">
        <v>8029</v>
      </c>
      <c r="B64" s="61" t="s">
        <v>8049</v>
      </c>
      <c r="C64" s="62"/>
      <c r="D64" s="63"/>
      <c r="E64" s="64"/>
      <c r="F64" s="65"/>
      <c r="G64" s="62"/>
      <c r="H64" s="66"/>
      <c r="I64" s="67"/>
      <c r="J64" s="67"/>
      <c r="K64" s="31" t="s">
        <v>65</v>
      </c>
      <c r="L64" s="74">
        <v>64</v>
      </c>
      <c r="M64" s="74"/>
      <c r="N64" s="69"/>
      <c r="O64" s="76" t="s">
        <v>272</v>
      </c>
      <c r="P64" s="78">
        <v>45021.62503472222</v>
      </c>
      <c r="Q64" s="76" t="s">
        <v>8081</v>
      </c>
      <c r="R64" s="76">
        <v>0</v>
      </c>
      <c r="S64" s="76">
        <v>4</v>
      </c>
      <c r="T64" s="76">
        <v>0</v>
      </c>
      <c r="U64" s="76">
        <v>0</v>
      </c>
      <c r="V64" s="76">
        <v>112</v>
      </c>
      <c r="W64" s="76"/>
      <c r="X64" s="76" t="s">
        <v>8143</v>
      </c>
      <c r="Y64" s="76" t="s">
        <v>8173</v>
      </c>
      <c r="Z64" s="76" t="s">
        <v>8049</v>
      </c>
      <c r="AA64" s="76"/>
      <c r="AB64" s="79" t="str">
        <f>HYPERLINK("https://pbs.twimg.com/media/Fs8z7ZyXoAACxtJ.jpg")</f>
        <v>https://pbs.twimg.com/media/Fs8z7ZyXoAACxtJ.jpg</v>
      </c>
      <c r="AC64" s="76" t="s">
        <v>281</v>
      </c>
      <c r="AD64" s="76"/>
      <c r="AE64" s="76" t="s">
        <v>287</v>
      </c>
      <c r="AF64" s="79" t="str">
        <f>HYPERLINK("https://twitter.com/amanacoficial/status/1643629580375191553")</f>
        <v>https://twitter.com/amanacoficial/status/1643629580375191553</v>
      </c>
      <c r="AG64" s="78">
        <v>45021.62503472222</v>
      </c>
      <c r="AH64" s="84">
        <v>45021</v>
      </c>
      <c r="AI64" s="80" t="s">
        <v>8224</v>
      </c>
      <c r="AJ64" s="76" t="s">
        <v>270</v>
      </c>
      <c r="AK64" s="76" t="s">
        <v>8279</v>
      </c>
      <c r="AL64" s="76" t="s">
        <v>8301</v>
      </c>
      <c r="AM64" s="76" t="b">
        <v>0</v>
      </c>
      <c r="AN64" s="76"/>
      <c r="AO64" s="76"/>
      <c r="AP64" s="76"/>
      <c r="AQ64" s="76"/>
      <c r="AR64" s="76"/>
      <c r="AS64" s="76"/>
      <c r="AT64" s="76"/>
      <c r="AU64" s="76"/>
      <c r="AV64" s="76"/>
      <c r="AW64" s="76" t="s">
        <v>8321</v>
      </c>
      <c r="AX64" s="76"/>
      <c r="AY64" s="76">
        <v>627</v>
      </c>
      <c r="AZ64" s="76">
        <v>1200</v>
      </c>
      <c r="BA64" s="76"/>
      <c r="BB64" s="76"/>
      <c r="BC64" s="76"/>
      <c r="BD64" s="79" t="str">
        <f>HYPERLINK("https://pbs.twimg.com/media/Fs8z7ZyXoAACxtJ.jpg")</f>
        <v>https://pbs.twimg.com/media/Fs8z7ZyXoAACxtJ.jpg</v>
      </c>
      <c r="BE64" s="80" t="s">
        <v>8388</v>
      </c>
      <c r="BF64" s="80" t="s">
        <v>8388</v>
      </c>
      <c r="BG64" s="76"/>
      <c r="BH64" s="80" t="s">
        <v>306</v>
      </c>
      <c r="BI64" s="80" t="s">
        <v>306</v>
      </c>
      <c r="BJ64" s="80" t="s">
        <v>306</v>
      </c>
      <c r="BK64" s="80" t="s">
        <v>8388</v>
      </c>
      <c r="BL64" s="80" t="s">
        <v>8450</v>
      </c>
      <c r="BM64" s="76"/>
      <c r="BN64" s="76"/>
      <c r="BO64" s="76"/>
      <c r="BP64" s="76"/>
      <c r="BQ64" s="76"/>
      <c r="BR64" s="76"/>
      <c r="BS64" s="76">
        <v>2</v>
      </c>
      <c r="BT64" s="75" t="str">
        <f>REPLACE(INDEX(GroupVertices[Group],MATCH(Edges39[[#This Row],[Vertex 1]],GroupVertices[Vertex],0)),1,1,"")</f>
        <v>2</v>
      </c>
      <c r="BU64" s="75" t="str">
        <f>REPLACE(INDEX(GroupVertices[Group],MATCH(Edges39[[#This Row],[Vertex 2]],GroupVertices[Vertex],0)),1,1,"")</f>
        <v>1</v>
      </c>
      <c r="BV64" s="45">
        <v>0</v>
      </c>
      <c r="BW64" s="46">
        <v>0</v>
      </c>
      <c r="BX64" s="45">
        <v>0</v>
      </c>
      <c r="BY64" s="46">
        <v>0</v>
      </c>
      <c r="BZ64" s="45">
        <v>0</v>
      </c>
      <c r="CA64" s="46">
        <v>0</v>
      </c>
      <c r="CB64" s="45">
        <v>12</v>
      </c>
      <c r="CC64" s="46">
        <v>52.17391304347826</v>
      </c>
      <c r="CD64" s="45">
        <v>23</v>
      </c>
    </row>
    <row r="65" spans="1:82" ht="15">
      <c r="A65" s="61" t="s">
        <v>8030</v>
      </c>
      <c r="B65" s="61" t="s">
        <v>8030</v>
      </c>
      <c r="C65" s="62"/>
      <c r="D65" s="63"/>
      <c r="E65" s="64"/>
      <c r="F65" s="65"/>
      <c r="G65" s="62"/>
      <c r="H65" s="66"/>
      <c r="I65" s="67"/>
      <c r="J65" s="67"/>
      <c r="K65" s="31" t="s">
        <v>65</v>
      </c>
      <c r="L65" s="74">
        <v>65</v>
      </c>
      <c r="M65" s="74"/>
      <c r="N65" s="69"/>
      <c r="O65" s="76" t="s">
        <v>212</v>
      </c>
      <c r="P65" s="78">
        <v>45016.68640046296</v>
      </c>
      <c r="Q65" s="76" t="s">
        <v>8082</v>
      </c>
      <c r="R65" s="76">
        <v>0</v>
      </c>
      <c r="S65" s="76">
        <v>0</v>
      </c>
      <c r="T65" s="76">
        <v>0</v>
      </c>
      <c r="U65" s="76">
        <v>0</v>
      </c>
      <c r="V65" s="76">
        <v>19</v>
      </c>
      <c r="W65" s="80" t="s">
        <v>8125</v>
      </c>
      <c r="X65" s="79" t="str">
        <f>HYPERLINK("https://expo.thelogisticsworld.com/novedades/cofremex-cofrimex-incrementan-juntos-tus-ahorros/")</f>
        <v>https://expo.thelogisticsworld.com/novedades/cofremex-cofrimex-incrementan-juntos-tus-ahorros/</v>
      </c>
      <c r="Y65" s="76" t="s">
        <v>8177</v>
      </c>
      <c r="Z65" s="76"/>
      <c r="AA65" s="76"/>
      <c r="AB65" s="76"/>
      <c r="AC65" s="76"/>
      <c r="AD65" s="76"/>
      <c r="AE65" s="76" t="s">
        <v>286</v>
      </c>
      <c r="AF65" s="79" t="str">
        <f>HYPERLINK("https://twitter.com/cofremexa/status/1641839878223667207")</f>
        <v>https://twitter.com/cofremexa/status/1641839878223667207</v>
      </c>
      <c r="AG65" s="78">
        <v>45016.68640046296</v>
      </c>
      <c r="AH65" s="84">
        <v>45016</v>
      </c>
      <c r="AI65" s="80" t="s">
        <v>8225</v>
      </c>
      <c r="AJ65" s="76" t="s">
        <v>270</v>
      </c>
      <c r="AK65" s="76" t="s">
        <v>8279</v>
      </c>
      <c r="AL65" s="76" t="s">
        <v>8300</v>
      </c>
      <c r="AM65" s="76" t="b">
        <v>0</v>
      </c>
      <c r="AN65" s="76"/>
      <c r="AO65" s="76"/>
      <c r="AP65" s="76"/>
      <c r="AQ65" s="76"/>
      <c r="AR65" s="76"/>
      <c r="AS65" s="76"/>
      <c r="AT65" s="76"/>
      <c r="AU65" s="76"/>
      <c r="AV65" s="76"/>
      <c r="AW65" s="76"/>
      <c r="AX65" s="76"/>
      <c r="AY65" s="76"/>
      <c r="AZ65" s="76"/>
      <c r="BA65" s="76"/>
      <c r="BB65" s="76"/>
      <c r="BC65" s="76"/>
      <c r="BD65" s="79" t="str">
        <f>HYPERLINK("https://pbs.twimg.com/profile_images/1613921669998837761/jhtiLjtU_normal.jpg")</f>
        <v>https://pbs.twimg.com/profile_images/1613921669998837761/jhtiLjtU_normal.jpg</v>
      </c>
      <c r="BE65" s="80" t="s">
        <v>8389</v>
      </c>
      <c r="BF65" s="80" t="s">
        <v>8389</v>
      </c>
      <c r="BG65" s="76"/>
      <c r="BH65" s="80" t="s">
        <v>306</v>
      </c>
      <c r="BI65" s="80" t="s">
        <v>306</v>
      </c>
      <c r="BJ65" s="80" t="s">
        <v>306</v>
      </c>
      <c r="BK65" s="80" t="s">
        <v>8389</v>
      </c>
      <c r="BL65" s="80" t="s">
        <v>8451</v>
      </c>
      <c r="BM65" s="76"/>
      <c r="BN65" s="76"/>
      <c r="BO65" s="76"/>
      <c r="BP65" s="76"/>
      <c r="BQ65" s="76"/>
      <c r="BR65" s="76"/>
      <c r="BS65" s="76">
        <v>1</v>
      </c>
      <c r="BT65" s="75" t="str">
        <f>REPLACE(INDEX(GroupVertices[Group],MATCH(Edges39[[#This Row],[Vertex 1]],GroupVertices[Vertex],0)),1,1,"")</f>
        <v>8</v>
      </c>
      <c r="BU65" s="75" t="str">
        <f>REPLACE(INDEX(GroupVertices[Group],MATCH(Edges39[[#This Row],[Vertex 2]],GroupVertices[Vertex],0)),1,1,"")</f>
        <v>8</v>
      </c>
      <c r="BV65" s="45">
        <v>0</v>
      </c>
      <c r="BW65" s="46">
        <v>0</v>
      </c>
      <c r="BX65" s="45">
        <v>0</v>
      </c>
      <c r="BY65" s="46">
        <v>0</v>
      </c>
      <c r="BZ65" s="45">
        <v>0</v>
      </c>
      <c r="CA65" s="46">
        <v>0</v>
      </c>
      <c r="CB65" s="45">
        <v>14</v>
      </c>
      <c r="CC65" s="46">
        <v>73.6842105263158</v>
      </c>
      <c r="CD65" s="45">
        <v>19</v>
      </c>
    </row>
    <row r="66" spans="1:82" ht="15">
      <c r="A66" s="61" t="s">
        <v>8031</v>
      </c>
      <c r="B66" s="61" t="s">
        <v>8049</v>
      </c>
      <c r="C66" s="62"/>
      <c r="D66" s="63"/>
      <c r="E66" s="64"/>
      <c r="F66" s="65"/>
      <c r="G66" s="62"/>
      <c r="H66" s="66"/>
      <c r="I66" s="67"/>
      <c r="J66" s="67"/>
      <c r="K66" s="31" t="s">
        <v>65</v>
      </c>
      <c r="L66" s="74">
        <v>66</v>
      </c>
      <c r="M66" s="74"/>
      <c r="N66" s="69"/>
      <c r="O66" s="76" t="s">
        <v>272</v>
      </c>
      <c r="P66" s="78">
        <v>45016.06736111111</v>
      </c>
      <c r="Q66" s="76" t="s">
        <v>8083</v>
      </c>
      <c r="R66" s="76">
        <v>0</v>
      </c>
      <c r="S66" s="76">
        <v>0</v>
      </c>
      <c r="T66" s="76">
        <v>0</v>
      </c>
      <c r="U66" s="76">
        <v>0</v>
      </c>
      <c r="V66" s="76">
        <v>16</v>
      </c>
      <c r="W66" s="76"/>
      <c r="X66" s="76" t="s">
        <v>8144</v>
      </c>
      <c r="Y66" s="76" t="s">
        <v>8179</v>
      </c>
      <c r="Z66" s="76" t="s">
        <v>8049</v>
      </c>
      <c r="AA66" s="76"/>
      <c r="AB66" s="79" t="str">
        <f>HYPERLINK("https://pbs.twimg.com/media/FsZ5M3DWAAUeii0.jpg")</f>
        <v>https://pbs.twimg.com/media/FsZ5M3DWAAUeii0.jpg</v>
      </c>
      <c r="AC66" s="76" t="s">
        <v>281</v>
      </c>
      <c r="AD66" s="76"/>
      <c r="AE66" s="76" t="s">
        <v>287</v>
      </c>
      <c r="AF66" s="79" t="str">
        <f>HYPERLINK("https://twitter.com/rev_contacto/status/1641615544435744768")</f>
        <v>https://twitter.com/rev_contacto/status/1641615544435744768</v>
      </c>
      <c r="AG66" s="78">
        <v>45016.06736111111</v>
      </c>
      <c r="AH66" s="84">
        <v>45016</v>
      </c>
      <c r="AI66" s="80" t="s">
        <v>8226</v>
      </c>
      <c r="AJ66" s="76" t="s">
        <v>270</v>
      </c>
      <c r="AK66" s="76"/>
      <c r="AL66" s="76"/>
      <c r="AM66" s="76" t="b">
        <v>0</v>
      </c>
      <c r="AN66" s="76"/>
      <c r="AO66" s="76"/>
      <c r="AP66" s="76"/>
      <c r="AQ66" s="76"/>
      <c r="AR66" s="76"/>
      <c r="AS66" s="76"/>
      <c r="AT66" s="76"/>
      <c r="AU66" s="76"/>
      <c r="AV66" s="76"/>
      <c r="AW66" s="76" t="s">
        <v>8322</v>
      </c>
      <c r="AX66" s="76"/>
      <c r="AY66" s="76">
        <v>400</v>
      </c>
      <c r="AZ66" s="76">
        <v>750</v>
      </c>
      <c r="BA66" s="76"/>
      <c r="BB66" s="76"/>
      <c r="BC66" s="76"/>
      <c r="BD66" s="79" t="str">
        <f>HYPERLINK("https://pbs.twimg.com/media/FsZ5M3DWAAUeii0.jpg")</f>
        <v>https://pbs.twimg.com/media/FsZ5M3DWAAUeii0.jpg</v>
      </c>
      <c r="BE66" s="80" t="s">
        <v>8390</v>
      </c>
      <c r="BF66" s="80" t="s">
        <v>8390</v>
      </c>
      <c r="BG66" s="76"/>
      <c r="BH66" s="80" t="s">
        <v>306</v>
      </c>
      <c r="BI66" s="80" t="s">
        <v>306</v>
      </c>
      <c r="BJ66" s="80" t="s">
        <v>306</v>
      </c>
      <c r="BK66" s="80" t="s">
        <v>8390</v>
      </c>
      <c r="BL66" s="80" t="s">
        <v>8452</v>
      </c>
      <c r="BM66" s="76"/>
      <c r="BN66" s="76"/>
      <c r="BO66" s="76"/>
      <c r="BP66" s="76"/>
      <c r="BQ66" s="76"/>
      <c r="BR66" s="76"/>
      <c r="BS66" s="76">
        <v>1</v>
      </c>
      <c r="BT66" s="75" t="str">
        <f>REPLACE(INDEX(GroupVertices[Group],MATCH(Edges39[[#This Row],[Vertex 1]],GroupVertices[Vertex],0)),1,1,"")</f>
        <v>1</v>
      </c>
      <c r="BU66" s="75" t="str">
        <f>REPLACE(INDEX(GroupVertices[Group],MATCH(Edges39[[#This Row],[Vertex 2]],GroupVertices[Vertex],0)),1,1,"")</f>
        <v>1</v>
      </c>
      <c r="BV66" s="45">
        <v>0</v>
      </c>
      <c r="BW66" s="46">
        <v>0</v>
      </c>
      <c r="BX66" s="45">
        <v>0</v>
      </c>
      <c r="BY66" s="46">
        <v>0</v>
      </c>
      <c r="BZ66" s="45">
        <v>0</v>
      </c>
      <c r="CA66" s="46">
        <v>0</v>
      </c>
      <c r="CB66" s="45">
        <v>10</v>
      </c>
      <c r="CC66" s="46">
        <v>50</v>
      </c>
      <c r="CD66" s="45">
        <v>20</v>
      </c>
    </row>
    <row r="67" spans="1:82" ht="15">
      <c r="A67" s="61" t="s">
        <v>8032</v>
      </c>
      <c r="B67" s="61" t="s">
        <v>8049</v>
      </c>
      <c r="C67" s="62"/>
      <c r="D67" s="63"/>
      <c r="E67" s="64"/>
      <c r="F67" s="65"/>
      <c r="G67" s="62"/>
      <c r="H67" s="66"/>
      <c r="I67" s="67"/>
      <c r="J67" s="67"/>
      <c r="K67" s="31" t="s">
        <v>65</v>
      </c>
      <c r="L67" s="74">
        <v>67</v>
      </c>
      <c r="M67" s="74"/>
      <c r="N67" s="69"/>
      <c r="O67" s="76" t="s">
        <v>272</v>
      </c>
      <c r="P67" s="78">
        <v>45017.833333333336</v>
      </c>
      <c r="Q67" s="76" t="s">
        <v>8084</v>
      </c>
      <c r="R67" s="76">
        <v>0</v>
      </c>
      <c r="S67" s="76">
        <v>4</v>
      </c>
      <c r="T67" s="76">
        <v>0</v>
      </c>
      <c r="U67" s="76">
        <v>0</v>
      </c>
      <c r="V67" s="76">
        <v>518</v>
      </c>
      <c r="W67" s="76"/>
      <c r="X67" s="79" t="str">
        <f>HYPERLINK("https://twitter.com/CAAAREM/status/1642255511482515462/video/1")</f>
        <v>https://twitter.com/CAAAREM/status/1642255511482515462/video/1</v>
      </c>
      <c r="Y67" s="76" t="s">
        <v>279</v>
      </c>
      <c r="Z67" s="76" t="s">
        <v>8049</v>
      </c>
      <c r="AA67" s="76"/>
      <c r="AB67" s="79" t="str">
        <f>HYPERLINK("https://pbs.twimg.com/ext_tw_video_thumb/1641947101864009730/pu/img/cJX8FR-jcZvDQdjP.jpg")</f>
        <v>https://pbs.twimg.com/ext_tw_video_thumb/1641947101864009730/pu/img/cJX8FR-jcZvDQdjP.jpg</v>
      </c>
      <c r="AC67" s="76" t="s">
        <v>282</v>
      </c>
      <c r="AD67" s="76"/>
      <c r="AE67" s="76" t="s">
        <v>287</v>
      </c>
      <c r="AF67" s="79" t="str">
        <f>HYPERLINK("https://twitter.com/caaarem/status/1642255511482515462")</f>
        <v>https://twitter.com/caaarem/status/1642255511482515462</v>
      </c>
      <c r="AG67" s="78">
        <v>45017.833333333336</v>
      </c>
      <c r="AH67" s="84">
        <v>45017</v>
      </c>
      <c r="AI67" s="80" t="s">
        <v>300</v>
      </c>
      <c r="AJ67" s="76" t="s">
        <v>270</v>
      </c>
      <c r="AK67" s="76" t="s">
        <v>8284</v>
      </c>
      <c r="AL67" s="76" t="s">
        <v>8303</v>
      </c>
      <c r="AM67" s="76" t="b">
        <v>0</v>
      </c>
      <c r="AN67" s="76"/>
      <c r="AO67" s="76"/>
      <c r="AP67" s="76"/>
      <c r="AQ67" s="76"/>
      <c r="AR67" s="76"/>
      <c r="AS67" s="76"/>
      <c r="AT67" s="76"/>
      <c r="AU67" s="76"/>
      <c r="AV67" s="76"/>
      <c r="AW67" s="76" t="s">
        <v>8323</v>
      </c>
      <c r="AX67" s="76">
        <v>34958</v>
      </c>
      <c r="AY67" s="76">
        <v>1080</v>
      </c>
      <c r="AZ67" s="76">
        <v>1920</v>
      </c>
      <c r="BA67" s="76">
        <v>96</v>
      </c>
      <c r="BB67" s="76"/>
      <c r="BC67" s="76"/>
      <c r="BD67" s="79" t="str">
        <f>HYPERLINK("https://pbs.twimg.com/ext_tw_video_thumb/1641947101864009730/pu/img/cJX8FR-jcZvDQdjP.jpg")</f>
        <v>https://pbs.twimg.com/ext_tw_video_thumb/1641947101864009730/pu/img/cJX8FR-jcZvDQdjP.jpg</v>
      </c>
      <c r="BE67" s="80" t="s">
        <v>8391</v>
      </c>
      <c r="BF67" s="80" t="s">
        <v>8391</v>
      </c>
      <c r="BG67" s="76"/>
      <c r="BH67" s="80" t="s">
        <v>306</v>
      </c>
      <c r="BI67" s="80" t="s">
        <v>306</v>
      </c>
      <c r="BJ67" s="80" t="s">
        <v>306</v>
      </c>
      <c r="BK67" s="80" t="s">
        <v>8391</v>
      </c>
      <c r="BL67" s="76">
        <v>91219279</v>
      </c>
      <c r="BM67" s="76"/>
      <c r="BN67" s="76"/>
      <c r="BO67" s="76"/>
      <c r="BP67" s="76"/>
      <c r="BQ67" s="76"/>
      <c r="BR67" s="76"/>
      <c r="BS67" s="76">
        <v>2</v>
      </c>
      <c r="BT67" s="75" t="str">
        <f>REPLACE(INDEX(GroupVertices[Group],MATCH(Edges39[[#This Row],[Vertex 1]],GroupVertices[Vertex],0)),1,1,"")</f>
        <v>1</v>
      </c>
      <c r="BU67" s="75" t="str">
        <f>REPLACE(INDEX(GroupVertices[Group],MATCH(Edges39[[#This Row],[Vertex 2]],GroupVertices[Vertex],0)),1,1,"")</f>
        <v>1</v>
      </c>
      <c r="BV67" s="45">
        <v>0</v>
      </c>
      <c r="BW67" s="46">
        <v>0</v>
      </c>
      <c r="BX67" s="45">
        <v>0</v>
      </c>
      <c r="BY67" s="46">
        <v>0</v>
      </c>
      <c r="BZ67" s="45">
        <v>0</v>
      </c>
      <c r="CA67" s="46">
        <v>0</v>
      </c>
      <c r="CB67" s="45">
        <v>18</v>
      </c>
      <c r="CC67" s="46">
        <v>58.064516129032256</v>
      </c>
      <c r="CD67" s="45">
        <v>31</v>
      </c>
    </row>
    <row r="68" spans="1:82" ht="15">
      <c r="A68" s="61" t="s">
        <v>8032</v>
      </c>
      <c r="B68" s="61" t="s">
        <v>8049</v>
      </c>
      <c r="C68" s="62"/>
      <c r="D68" s="63"/>
      <c r="E68" s="64"/>
      <c r="F68" s="65"/>
      <c r="G68" s="62"/>
      <c r="H68" s="66"/>
      <c r="I68" s="67"/>
      <c r="J68" s="67"/>
      <c r="K68" s="31" t="s">
        <v>65</v>
      </c>
      <c r="L68" s="74">
        <v>68</v>
      </c>
      <c r="M68" s="74"/>
      <c r="N68" s="69"/>
      <c r="O68" s="76" t="s">
        <v>272</v>
      </c>
      <c r="P68" s="78">
        <v>45020.82913194445</v>
      </c>
      <c r="Q68" s="76" t="s">
        <v>8085</v>
      </c>
      <c r="R68" s="76">
        <v>0</v>
      </c>
      <c r="S68" s="76">
        <v>0</v>
      </c>
      <c r="T68" s="76">
        <v>0</v>
      </c>
      <c r="U68" s="76">
        <v>0</v>
      </c>
      <c r="V68" s="76">
        <v>300</v>
      </c>
      <c r="W68" s="80" t="s">
        <v>8126</v>
      </c>
      <c r="X68" s="76" t="s">
        <v>8145</v>
      </c>
      <c r="Y68" s="76" t="s">
        <v>8173</v>
      </c>
      <c r="Z68" s="76" t="s">
        <v>8049</v>
      </c>
      <c r="AA68" s="76"/>
      <c r="AB68" s="79" t="str">
        <f>HYPERLINK("https://pbs.twimg.com/ext_tw_video_thumb/1643341083764576256/pu/img/X8tWIcurJii27t0q.jpg")</f>
        <v>https://pbs.twimg.com/ext_tw_video_thumb/1643341083764576256/pu/img/X8tWIcurJii27t0q.jpg</v>
      </c>
      <c r="AC68" s="76" t="s">
        <v>282</v>
      </c>
      <c r="AD68" s="76"/>
      <c r="AE68" s="76" t="s">
        <v>287</v>
      </c>
      <c r="AF68" s="79" t="str">
        <f>HYPERLINK("https://twitter.com/caaarem/status/1643341154153267201")</f>
        <v>https://twitter.com/caaarem/status/1643341154153267201</v>
      </c>
      <c r="AG68" s="78">
        <v>45020.82913194445</v>
      </c>
      <c r="AH68" s="84">
        <v>45020</v>
      </c>
      <c r="AI68" s="80" t="s">
        <v>8227</v>
      </c>
      <c r="AJ68" s="76" t="s">
        <v>270</v>
      </c>
      <c r="AK68" s="76" t="s">
        <v>8285</v>
      </c>
      <c r="AL68" s="76"/>
      <c r="AM68" s="76" t="b">
        <v>0</v>
      </c>
      <c r="AN68" s="76"/>
      <c r="AO68" s="76"/>
      <c r="AP68" s="76"/>
      <c r="AQ68" s="76"/>
      <c r="AR68" s="76"/>
      <c r="AS68" s="76"/>
      <c r="AT68" s="76"/>
      <c r="AU68" s="76"/>
      <c r="AV68" s="76"/>
      <c r="AW68" s="76" t="s">
        <v>8324</v>
      </c>
      <c r="AX68" s="76">
        <v>31916</v>
      </c>
      <c r="AY68" s="76">
        <v>720</v>
      </c>
      <c r="AZ68" s="76">
        <v>1280</v>
      </c>
      <c r="BA68" s="76">
        <v>38</v>
      </c>
      <c r="BB68" s="76"/>
      <c r="BC68" s="76"/>
      <c r="BD68" s="79" t="str">
        <f>HYPERLINK("https://pbs.twimg.com/ext_tw_video_thumb/1643341083764576256/pu/img/X8tWIcurJii27t0q.jpg")</f>
        <v>https://pbs.twimg.com/ext_tw_video_thumb/1643341083764576256/pu/img/X8tWIcurJii27t0q.jpg</v>
      </c>
      <c r="BE68" s="80" t="s">
        <v>8392</v>
      </c>
      <c r="BF68" s="80" t="s">
        <v>8392</v>
      </c>
      <c r="BG68" s="76"/>
      <c r="BH68" s="80" t="s">
        <v>306</v>
      </c>
      <c r="BI68" s="80" t="s">
        <v>306</v>
      </c>
      <c r="BJ68" s="80" t="s">
        <v>306</v>
      </c>
      <c r="BK68" s="80" t="s">
        <v>8392</v>
      </c>
      <c r="BL68" s="76">
        <v>91219279</v>
      </c>
      <c r="BM68" s="76"/>
      <c r="BN68" s="76"/>
      <c r="BO68" s="76"/>
      <c r="BP68" s="76"/>
      <c r="BQ68" s="76"/>
      <c r="BR68" s="76"/>
      <c r="BS68" s="76">
        <v>2</v>
      </c>
      <c r="BT68" s="75" t="str">
        <f>REPLACE(INDEX(GroupVertices[Group],MATCH(Edges39[[#This Row],[Vertex 1]],GroupVertices[Vertex],0)),1,1,"")</f>
        <v>1</v>
      </c>
      <c r="BU68" s="75" t="str">
        <f>REPLACE(INDEX(GroupVertices[Group],MATCH(Edges39[[#This Row],[Vertex 2]],GroupVertices[Vertex],0)),1,1,"")</f>
        <v>1</v>
      </c>
      <c r="BV68" s="45">
        <v>0</v>
      </c>
      <c r="BW68" s="46">
        <v>0</v>
      </c>
      <c r="BX68" s="45">
        <v>0</v>
      </c>
      <c r="BY68" s="46">
        <v>0</v>
      </c>
      <c r="BZ68" s="45">
        <v>0</v>
      </c>
      <c r="CA68" s="46">
        <v>0</v>
      </c>
      <c r="CB68" s="45">
        <v>15</v>
      </c>
      <c r="CC68" s="46">
        <v>62.5</v>
      </c>
      <c r="CD68" s="45">
        <v>24</v>
      </c>
    </row>
    <row r="69" spans="1:82" ht="15">
      <c r="A69" s="61" t="s">
        <v>8033</v>
      </c>
      <c r="B69" s="61" t="s">
        <v>8028</v>
      </c>
      <c r="C69" s="62"/>
      <c r="D69" s="63"/>
      <c r="E69" s="64"/>
      <c r="F69" s="65"/>
      <c r="G69" s="62"/>
      <c r="H69" s="66"/>
      <c r="I69" s="67"/>
      <c r="J69" s="67"/>
      <c r="K69" s="31" t="s">
        <v>65</v>
      </c>
      <c r="L69" s="74">
        <v>69</v>
      </c>
      <c r="M69" s="74"/>
      <c r="N69" s="69"/>
      <c r="O69" s="76" t="s">
        <v>273</v>
      </c>
      <c r="P69" s="78">
        <v>45021.87881944444</v>
      </c>
      <c r="Q69" s="76" t="s">
        <v>8073</v>
      </c>
      <c r="R69" s="76">
        <v>5</v>
      </c>
      <c r="S69" s="76">
        <v>0</v>
      </c>
      <c r="T69" s="76">
        <v>0</v>
      </c>
      <c r="U69" s="76">
        <v>0</v>
      </c>
      <c r="V69" s="76">
        <v>0</v>
      </c>
      <c r="W69" s="76"/>
      <c r="X69" s="76"/>
      <c r="Y69" s="76"/>
      <c r="Z69" s="76" t="s">
        <v>8028</v>
      </c>
      <c r="AA69" s="76"/>
      <c r="AB69" s="76"/>
      <c r="AC69" s="76"/>
      <c r="AD69" s="76"/>
      <c r="AE69" s="76" t="s">
        <v>287</v>
      </c>
      <c r="AF69" s="79" t="str">
        <f>HYPERLINK("https://twitter.com/muymexicano7/status/1643721549529116673")</f>
        <v>https://twitter.com/muymexicano7/status/1643721549529116673</v>
      </c>
      <c r="AG69" s="78">
        <v>45021.87881944444</v>
      </c>
      <c r="AH69" s="84">
        <v>45021</v>
      </c>
      <c r="AI69" s="80" t="s">
        <v>8228</v>
      </c>
      <c r="AJ69" s="76" t="s">
        <v>270</v>
      </c>
      <c r="AK69" s="76" t="s">
        <v>8281</v>
      </c>
      <c r="AL69" s="76" t="s">
        <v>8301</v>
      </c>
      <c r="AM69" s="76" t="b">
        <v>0</v>
      </c>
      <c r="AN69" s="76"/>
      <c r="AO69" s="76"/>
      <c r="AP69" s="76"/>
      <c r="AQ69" s="76"/>
      <c r="AR69" s="76"/>
      <c r="AS69" s="76"/>
      <c r="AT69" s="76"/>
      <c r="AU69" s="76"/>
      <c r="AV69" s="76"/>
      <c r="AW69" s="76"/>
      <c r="AX69" s="76"/>
      <c r="AY69" s="76"/>
      <c r="AZ69" s="76"/>
      <c r="BA69" s="76"/>
      <c r="BB69" s="76"/>
      <c r="BC69" s="76"/>
      <c r="BD69" s="79" t="str">
        <f>HYPERLINK("https://pbs.twimg.com/profile_images/1374432259156049926/4Kb0JeU-_normal.jpg")</f>
        <v>https://pbs.twimg.com/profile_images/1374432259156049926/4Kb0JeU-_normal.jpg</v>
      </c>
      <c r="BE69" s="80" t="s">
        <v>8393</v>
      </c>
      <c r="BF69" s="80" t="s">
        <v>8393</v>
      </c>
      <c r="BG69" s="76"/>
      <c r="BH69" s="80" t="s">
        <v>306</v>
      </c>
      <c r="BI69" s="80" t="s">
        <v>306</v>
      </c>
      <c r="BJ69" s="80" t="s">
        <v>8415</v>
      </c>
      <c r="BK69" s="80" t="s">
        <v>8415</v>
      </c>
      <c r="BL69" s="76">
        <v>4579582214</v>
      </c>
      <c r="BM69" s="76"/>
      <c r="BN69" s="76"/>
      <c r="BO69" s="76"/>
      <c r="BP69" s="76"/>
      <c r="BQ69" s="76"/>
      <c r="BR69" s="76"/>
      <c r="BS69" s="76">
        <v>1</v>
      </c>
      <c r="BT69" s="75" t="str">
        <f>REPLACE(INDEX(GroupVertices[Group],MATCH(Edges39[[#This Row],[Vertex 1]],GroupVertices[Vertex],0)),1,1,"")</f>
        <v>2</v>
      </c>
      <c r="BU69" s="75" t="str">
        <f>REPLACE(INDEX(GroupVertices[Group],MATCH(Edges39[[#This Row],[Vertex 2]],GroupVertices[Vertex],0)),1,1,"")</f>
        <v>2</v>
      </c>
      <c r="BV69" s="45"/>
      <c r="BW69" s="46"/>
      <c r="BX69" s="45"/>
      <c r="BY69" s="46"/>
      <c r="BZ69" s="45"/>
      <c r="CA69" s="46"/>
      <c r="CB69" s="45"/>
      <c r="CC69" s="46"/>
      <c r="CD69" s="45"/>
    </row>
    <row r="70" spans="1:82" ht="15">
      <c r="A70" s="61" t="s">
        <v>8033</v>
      </c>
      <c r="B70" s="61" t="s">
        <v>8028</v>
      </c>
      <c r="C70" s="62"/>
      <c r="D70" s="63"/>
      <c r="E70" s="64"/>
      <c r="F70" s="65"/>
      <c r="G70" s="62"/>
      <c r="H70" s="66"/>
      <c r="I70" s="67"/>
      <c r="J70" s="67"/>
      <c r="K70" s="31" t="s">
        <v>65</v>
      </c>
      <c r="L70" s="74">
        <v>70</v>
      </c>
      <c r="M70" s="74"/>
      <c r="N70" s="69"/>
      <c r="O70" s="76" t="s">
        <v>271</v>
      </c>
      <c r="P70" s="78">
        <v>45021.87881944444</v>
      </c>
      <c r="Q70" s="76" t="s">
        <v>8073</v>
      </c>
      <c r="R70" s="76">
        <v>5</v>
      </c>
      <c r="S70" s="76">
        <v>0</v>
      </c>
      <c r="T70" s="76">
        <v>0</v>
      </c>
      <c r="U70" s="76">
        <v>0</v>
      </c>
      <c r="V70" s="76">
        <v>0</v>
      </c>
      <c r="W70" s="76"/>
      <c r="X70" s="76"/>
      <c r="Y70" s="76"/>
      <c r="Z70" s="76" t="s">
        <v>8028</v>
      </c>
      <c r="AA70" s="76"/>
      <c r="AB70" s="76"/>
      <c r="AC70" s="76"/>
      <c r="AD70" s="76"/>
      <c r="AE70" s="76" t="s">
        <v>287</v>
      </c>
      <c r="AF70" s="79" t="str">
        <f>HYPERLINK("https://twitter.com/muymexicano7/status/1643721549529116673")</f>
        <v>https://twitter.com/muymexicano7/status/1643721549529116673</v>
      </c>
      <c r="AG70" s="78">
        <v>45021.87881944444</v>
      </c>
      <c r="AH70" s="84">
        <v>45021</v>
      </c>
      <c r="AI70" s="80" t="s">
        <v>8228</v>
      </c>
      <c r="AJ70" s="76" t="s">
        <v>270</v>
      </c>
      <c r="AK70" s="76" t="s">
        <v>8281</v>
      </c>
      <c r="AL70" s="76" t="s">
        <v>8301</v>
      </c>
      <c r="AM70" s="76" t="b">
        <v>0</v>
      </c>
      <c r="AN70" s="76"/>
      <c r="AO70" s="76"/>
      <c r="AP70" s="76"/>
      <c r="AQ70" s="76"/>
      <c r="AR70" s="76"/>
      <c r="AS70" s="76"/>
      <c r="AT70" s="76"/>
      <c r="AU70" s="76"/>
      <c r="AV70" s="76"/>
      <c r="AW70" s="76"/>
      <c r="AX70" s="76"/>
      <c r="AY70" s="76"/>
      <c r="AZ70" s="76"/>
      <c r="BA70" s="76"/>
      <c r="BB70" s="76"/>
      <c r="BC70" s="76"/>
      <c r="BD70" s="79" t="str">
        <f>HYPERLINK("https://pbs.twimg.com/profile_images/1374432259156049926/4Kb0JeU-_normal.jpg")</f>
        <v>https://pbs.twimg.com/profile_images/1374432259156049926/4Kb0JeU-_normal.jpg</v>
      </c>
      <c r="BE70" s="80" t="s">
        <v>8393</v>
      </c>
      <c r="BF70" s="80" t="s">
        <v>8393</v>
      </c>
      <c r="BG70" s="76"/>
      <c r="BH70" s="80" t="s">
        <v>306</v>
      </c>
      <c r="BI70" s="80" t="s">
        <v>306</v>
      </c>
      <c r="BJ70" s="80" t="s">
        <v>8415</v>
      </c>
      <c r="BK70" s="80" t="s">
        <v>8415</v>
      </c>
      <c r="BL70" s="76">
        <v>4579582214</v>
      </c>
      <c r="BM70" s="76"/>
      <c r="BN70" s="76"/>
      <c r="BO70" s="76"/>
      <c r="BP70" s="76"/>
      <c r="BQ70" s="76"/>
      <c r="BR70" s="76"/>
      <c r="BS70" s="76">
        <v>1</v>
      </c>
      <c r="BT70" s="75" t="str">
        <f>REPLACE(INDEX(GroupVertices[Group],MATCH(Edges39[[#This Row],[Vertex 1]],GroupVertices[Vertex],0)),1,1,"")</f>
        <v>2</v>
      </c>
      <c r="BU70" s="75" t="str">
        <f>REPLACE(INDEX(GroupVertices[Group],MATCH(Edges39[[#This Row],[Vertex 2]],GroupVertices[Vertex],0)),1,1,"")</f>
        <v>2</v>
      </c>
      <c r="BV70" s="45">
        <v>0</v>
      </c>
      <c r="BW70" s="46">
        <v>0</v>
      </c>
      <c r="BX70" s="45">
        <v>0</v>
      </c>
      <c r="BY70" s="46">
        <v>0</v>
      </c>
      <c r="BZ70" s="45">
        <v>0</v>
      </c>
      <c r="CA70" s="46">
        <v>0</v>
      </c>
      <c r="CB70" s="45">
        <v>11</v>
      </c>
      <c r="CC70" s="46">
        <v>52.38095238095238</v>
      </c>
      <c r="CD70" s="45">
        <v>21</v>
      </c>
    </row>
    <row r="71" spans="1:82" ht="15">
      <c r="A71" s="61" t="s">
        <v>8034</v>
      </c>
      <c r="B71" s="61" t="s">
        <v>8049</v>
      </c>
      <c r="C71" s="62"/>
      <c r="D71" s="63"/>
      <c r="E71" s="64"/>
      <c r="F71" s="65"/>
      <c r="G71" s="62"/>
      <c r="H71" s="66"/>
      <c r="I71" s="67"/>
      <c r="J71" s="67"/>
      <c r="K71" s="31" t="s">
        <v>65</v>
      </c>
      <c r="L71" s="74">
        <v>71</v>
      </c>
      <c r="M71" s="74"/>
      <c r="N71" s="69"/>
      <c r="O71" s="76" t="s">
        <v>272</v>
      </c>
      <c r="P71" s="78">
        <v>45015.72555555555</v>
      </c>
      <c r="Q71" s="76" t="s">
        <v>8086</v>
      </c>
      <c r="R71" s="76">
        <v>0</v>
      </c>
      <c r="S71" s="76">
        <v>0</v>
      </c>
      <c r="T71" s="76">
        <v>0</v>
      </c>
      <c r="U71" s="76">
        <v>0</v>
      </c>
      <c r="V71" s="76">
        <v>15</v>
      </c>
      <c r="W71" s="76"/>
      <c r="X71" s="76" t="s">
        <v>8146</v>
      </c>
      <c r="Y71" s="76" t="s">
        <v>8176</v>
      </c>
      <c r="Z71" s="76" t="s">
        <v>8049</v>
      </c>
      <c r="AA71" s="76"/>
      <c r="AB71" s="76" t="s">
        <v>8193</v>
      </c>
      <c r="AC71" s="76" t="s">
        <v>284</v>
      </c>
      <c r="AD71" s="76"/>
      <c r="AE71" s="76" t="s">
        <v>287</v>
      </c>
      <c r="AF71" s="79" t="str">
        <f>HYPERLINK("https://twitter.com/taste_gto/status/1641491681177481251")</f>
        <v>https://twitter.com/taste_gto/status/1641491681177481251</v>
      </c>
      <c r="AG71" s="78">
        <v>45015.72555555555</v>
      </c>
      <c r="AH71" s="84">
        <v>45015</v>
      </c>
      <c r="AI71" s="80" t="s">
        <v>8229</v>
      </c>
      <c r="AJ71" s="76" t="s">
        <v>270</v>
      </c>
      <c r="AK71" s="76" t="s">
        <v>8286</v>
      </c>
      <c r="AL71" s="76" t="s">
        <v>8301</v>
      </c>
      <c r="AM71" s="76" t="b">
        <v>0</v>
      </c>
      <c r="AN71" s="76"/>
      <c r="AO71" s="76"/>
      <c r="AP71" s="76"/>
      <c r="AQ71" s="76"/>
      <c r="AR71" s="76"/>
      <c r="AS71" s="76"/>
      <c r="AT71" s="76"/>
      <c r="AU71" s="76"/>
      <c r="AV71" s="76"/>
      <c r="AW71" s="76" t="s">
        <v>8325</v>
      </c>
      <c r="AX71" s="76"/>
      <c r="AY71" s="76" t="s">
        <v>8354</v>
      </c>
      <c r="AZ71" s="76" t="s">
        <v>305</v>
      </c>
      <c r="BA71" s="76"/>
      <c r="BB71" s="76"/>
      <c r="BC71" s="76"/>
      <c r="BD71" s="79" t="str">
        <f>HYPERLINK("https://pbs.twimg.com/media/Fse2tgnXsAItyl2.jpg")</f>
        <v>https://pbs.twimg.com/media/Fse2tgnXsAItyl2.jpg</v>
      </c>
      <c r="BE71" s="80" t="s">
        <v>8394</v>
      </c>
      <c r="BF71" s="80" t="s">
        <v>8394</v>
      </c>
      <c r="BG71" s="76"/>
      <c r="BH71" s="80" t="s">
        <v>306</v>
      </c>
      <c r="BI71" s="80" t="s">
        <v>306</v>
      </c>
      <c r="BJ71" s="80" t="s">
        <v>306</v>
      </c>
      <c r="BK71" s="80" t="s">
        <v>8394</v>
      </c>
      <c r="BL71" s="80" t="s">
        <v>8453</v>
      </c>
      <c r="BM71" s="76"/>
      <c r="BN71" s="76"/>
      <c r="BO71" s="76"/>
      <c r="BP71" s="76"/>
      <c r="BQ71" s="76"/>
      <c r="BR71" s="76"/>
      <c r="BS71" s="76">
        <v>1</v>
      </c>
      <c r="BT71" s="75" t="str">
        <f>REPLACE(INDEX(GroupVertices[Group],MATCH(Edges39[[#This Row],[Vertex 1]],GroupVertices[Vertex],0)),1,1,"")</f>
        <v>1</v>
      </c>
      <c r="BU71" s="75" t="str">
        <f>REPLACE(INDEX(GroupVertices[Group],MATCH(Edges39[[#This Row],[Vertex 2]],GroupVertices[Vertex],0)),1,1,"")</f>
        <v>1</v>
      </c>
      <c r="BV71" s="45">
        <v>0</v>
      </c>
      <c r="BW71" s="46">
        <v>0</v>
      </c>
      <c r="BX71" s="45">
        <v>0</v>
      </c>
      <c r="BY71" s="46">
        <v>0</v>
      </c>
      <c r="BZ71" s="45">
        <v>0</v>
      </c>
      <c r="CA71" s="46">
        <v>0</v>
      </c>
      <c r="CB71" s="45">
        <v>14</v>
      </c>
      <c r="CC71" s="46">
        <v>53.84615384615385</v>
      </c>
      <c r="CD71" s="45">
        <v>26</v>
      </c>
    </row>
    <row r="72" spans="1:82" ht="15">
      <c r="A72" s="61" t="s">
        <v>8035</v>
      </c>
      <c r="B72" s="61" t="s">
        <v>8035</v>
      </c>
      <c r="C72" s="62"/>
      <c r="D72" s="63"/>
      <c r="E72" s="64"/>
      <c r="F72" s="65"/>
      <c r="G72" s="62"/>
      <c r="H72" s="66"/>
      <c r="I72" s="67"/>
      <c r="J72" s="67"/>
      <c r="K72" s="31" t="s">
        <v>65</v>
      </c>
      <c r="L72" s="74">
        <v>72</v>
      </c>
      <c r="M72" s="74"/>
      <c r="N72" s="69"/>
      <c r="O72" s="76" t="s">
        <v>212</v>
      </c>
      <c r="P72" s="78">
        <v>45019.168217592596</v>
      </c>
      <c r="Q72" s="76" t="s">
        <v>8087</v>
      </c>
      <c r="R72" s="76">
        <v>1</v>
      </c>
      <c r="S72" s="76">
        <v>2</v>
      </c>
      <c r="T72" s="76">
        <v>0</v>
      </c>
      <c r="U72" s="76">
        <v>0</v>
      </c>
      <c r="V72" s="76">
        <v>33</v>
      </c>
      <c r="W72" s="80" t="s">
        <v>8127</v>
      </c>
      <c r="X72" s="76" t="s">
        <v>8147</v>
      </c>
      <c r="Y72" s="76" t="s">
        <v>8180</v>
      </c>
      <c r="Z72" s="76"/>
      <c r="AA72" s="76"/>
      <c r="AB72" s="79" t="str">
        <f>HYPERLINK("https://pbs.twimg.com/media/FswuponXwAISKda.png")</f>
        <v>https://pbs.twimg.com/media/FswuponXwAISKda.png</v>
      </c>
      <c r="AC72" s="76" t="s">
        <v>281</v>
      </c>
      <c r="AD72" s="76"/>
      <c r="AE72" s="76" t="s">
        <v>287</v>
      </c>
      <c r="AF72" s="79" t="str">
        <f>HYPERLINK("https://twitter.com/mcr_xadis/status/1642739260523413504")</f>
        <v>https://twitter.com/mcr_xadis/status/1642739260523413504</v>
      </c>
      <c r="AG72" s="78">
        <v>45019.168217592596</v>
      </c>
      <c r="AH72" s="84">
        <v>45019</v>
      </c>
      <c r="AI72" s="80" t="s">
        <v>8230</v>
      </c>
      <c r="AJ72" s="76" t="s">
        <v>270</v>
      </c>
      <c r="AK72" s="76" t="s">
        <v>8287</v>
      </c>
      <c r="AL72" s="76" t="s">
        <v>8304</v>
      </c>
      <c r="AM72" s="76" t="b">
        <v>0</v>
      </c>
      <c r="AN72" s="76"/>
      <c r="AO72" s="76"/>
      <c r="AP72" s="76"/>
      <c r="AQ72" s="76"/>
      <c r="AR72" s="76"/>
      <c r="AS72" s="76"/>
      <c r="AT72" s="76"/>
      <c r="AU72" s="76"/>
      <c r="AV72" s="76"/>
      <c r="AW72" s="76" t="s">
        <v>8326</v>
      </c>
      <c r="AX72" s="76"/>
      <c r="AY72" s="76">
        <v>250</v>
      </c>
      <c r="AZ72" s="76">
        <v>300</v>
      </c>
      <c r="BA72" s="76"/>
      <c r="BB72" s="76"/>
      <c r="BC72" s="76"/>
      <c r="BD72" s="79" t="str">
        <f>HYPERLINK("https://pbs.twimg.com/media/FswuponXwAISKda.png")</f>
        <v>https://pbs.twimg.com/media/FswuponXwAISKda.png</v>
      </c>
      <c r="BE72" s="80" t="s">
        <v>8395</v>
      </c>
      <c r="BF72" s="80" t="s">
        <v>8395</v>
      </c>
      <c r="BG72" s="76"/>
      <c r="BH72" s="80" t="s">
        <v>306</v>
      </c>
      <c r="BI72" s="80" t="s">
        <v>306</v>
      </c>
      <c r="BJ72" s="80" t="s">
        <v>306</v>
      </c>
      <c r="BK72" s="80" t="s">
        <v>8395</v>
      </c>
      <c r="BL72" s="80" t="s">
        <v>8454</v>
      </c>
      <c r="BM72" s="76"/>
      <c r="BN72" s="76"/>
      <c r="BO72" s="76"/>
      <c r="BP72" s="76"/>
      <c r="BQ72" s="76"/>
      <c r="BR72" s="76"/>
      <c r="BS72" s="76">
        <v>8</v>
      </c>
      <c r="BT72" s="75" t="str">
        <f>REPLACE(INDEX(GroupVertices[Group],MATCH(Edges39[[#This Row],[Vertex 1]],GroupVertices[Vertex],0)),1,1,"")</f>
        <v>5</v>
      </c>
      <c r="BU72" s="75" t="str">
        <f>REPLACE(INDEX(GroupVertices[Group],MATCH(Edges39[[#This Row],[Vertex 2]],GroupVertices[Vertex],0)),1,1,"")</f>
        <v>5</v>
      </c>
      <c r="BV72" s="45">
        <v>0</v>
      </c>
      <c r="BW72" s="46">
        <v>0</v>
      </c>
      <c r="BX72" s="45">
        <v>0</v>
      </c>
      <c r="BY72" s="46">
        <v>0</v>
      </c>
      <c r="BZ72" s="45">
        <v>0</v>
      </c>
      <c r="CA72" s="46">
        <v>0</v>
      </c>
      <c r="CB72" s="45">
        <v>23</v>
      </c>
      <c r="CC72" s="46">
        <v>58.97435897435897</v>
      </c>
      <c r="CD72" s="45">
        <v>39</v>
      </c>
    </row>
    <row r="73" spans="1:82" ht="15">
      <c r="A73" s="61" t="s">
        <v>8035</v>
      </c>
      <c r="B73" s="61" t="s">
        <v>8035</v>
      </c>
      <c r="C73" s="62"/>
      <c r="D73" s="63"/>
      <c r="E73" s="64"/>
      <c r="F73" s="65"/>
      <c r="G73" s="62"/>
      <c r="H73" s="66"/>
      <c r="I73" s="67"/>
      <c r="J73" s="67"/>
      <c r="K73" s="31" t="s">
        <v>65</v>
      </c>
      <c r="L73" s="74">
        <v>73</v>
      </c>
      <c r="M73" s="74"/>
      <c r="N73" s="69"/>
      <c r="O73" s="76" t="s">
        <v>212</v>
      </c>
      <c r="P73" s="78">
        <v>45018.848495370374</v>
      </c>
      <c r="Q73" s="76" t="s">
        <v>8088</v>
      </c>
      <c r="R73" s="76">
        <v>1</v>
      </c>
      <c r="S73" s="76">
        <v>1</v>
      </c>
      <c r="T73" s="76">
        <v>0</v>
      </c>
      <c r="U73" s="76">
        <v>0</v>
      </c>
      <c r="V73" s="76">
        <v>30</v>
      </c>
      <c r="W73" s="80" t="s">
        <v>8127</v>
      </c>
      <c r="X73" s="76" t="s">
        <v>8148</v>
      </c>
      <c r="Y73" s="76" t="s">
        <v>8180</v>
      </c>
      <c r="Z73" s="76"/>
      <c r="AA73" s="76"/>
      <c r="AB73" s="79" t="str">
        <f>HYPERLINK("https://pbs.twimg.com/ext_tw_video_thumb/1642623237866520577/pu/img/kXdaq72idl3En3bG.jpg")</f>
        <v>https://pbs.twimg.com/ext_tw_video_thumb/1642623237866520577/pu/img/kXdaq72idl3En3bG.jpg</v>
      </c>
      <c r="AC73" s="76" t="s">
        <v>282</v>
      </c>
      <c r="AD73" s="76"/>
      <c r="AE73" s="76" t="s">
        <v>287</v>
      </c>
      <c r="AF73" s="79" t="str">
        <f>HYPERLINK("https://twitter.com/mcr_xadis/status/1642623394897117187")</f>
        <v>https://twitter.com/mcr_xadis/status/1642623394897117187</v>
      </c>
      <c r="AG73" s="78">
        <v>45018.848495370374</v>
      </c>
      <c r="AH73" s="84">
        <v>45018</v>
      </c>
      <c r="AI73" s="80" t="s">
        <v>8231</v>
      </c>
      <c r="AJ73" s="76" t="s">
        <v>270</v>
      </c>
      <c r="AK73" s="76" t="s">
        <v>8287</v>
      </c>
      <c r="AL73" s="76" t="s">
        <v>8304</v>
      </c>
      <c r="AM73" s="76" t="b">
        <v>0</v>
      </c>
      <c r="AN73" s="76"/>
      <c r="AO73" s="76"/>
      <c r="AP73" s="76"/>
      <c r="AQ73" s="76"/>
      <c r="AR73" s="76"/>
      <c r="AS73" s="76"/>
      <c r="AT73" s="76"/>
      <c r="AU73" s="76"/>
      <c r="AV73" s="76"/>
      <c r="AW73" s="76" t="s">
        <v>8327</v>
      </c>
      <c r="AX73" s="76">
        <v>31936</v>
      </c>
      <c r="AY73" s="76">
        <v>1080</v>
      </c>
      <c r="AZ73" s="76">
        <v>1920</v>
      </c>
      <c r="BA73" s="76">
        <v>7</v>
      </c>
      <c r="BB73" s="76"/>
      <c r="BC73" s="76"/>
      <c r="BD73" s="79" t="str">
        <f>HYPERLINK("https://pbs.twimg.com/ext_tw_video_thumb/1642623237866520577/pu/img/kXdaq72idl3En3bG.jpg")</f>
        <v>https://pbs.twimg.com/ext_tw_video_thumb/1642623237866520577/pu/img/kXdaq72idl3En3bG.jpg</v>
      </c>
      <c r="BE73" s="80" t="s">
        <v>8396</v>
      </c>
      <c r="BF73" s="80" t="s">
        <v>8396</v>
      </c>
      <c r="BG73" s="76"/>
      <c r="BH73" s="80" t="s">
        <v>306</v>
      </c>
      <c r="BI73" s="80" t="s">
        <v>306</v>
      </c>
      <c r="BJ73" s="80" t="s">
        <v>306</v>
      </c>
      <c r="BK73" s="80" t="s">
        <v>8396</v>
      </c>
      <c r="BL73" s="80" t="s">
        <v>8454</v>
      </c>
      <c r="BM73" s="76"/>
      <c r="BN73" s="76"/>
      <c r="BO73" s="76"/>
      <c r="BP73" s="76"/>
      <c r="BQ73" s="76"/>
      <c r="BR73" s="76"/>
      <c r="BS73" s="76">
        <v>8</v>
      </c>
      <c r="BT73" s="75" t="str">
        <f>REPLACE(INDEX(GroupVertices[Group],MATCH(Edges39[[#This Row],[Vertex 1]],GroupVertices[Vertex],0)),1,1,"")</f>
        <v>5</v>
      </c>
      <c r="BU73" s="75" t="str">
        <f>REPLACE(INDEX(GroupVertices[Group],MATCH(Edges39[[#This Row],[Vertex 2]],GroupVertices[Vertex],0)),1,1,"")</f>
        <v>5</v>
      </c>
      <c r="BV73" s="45">
        <v>0</v>
      </c>
      <c r="BW73" s="46">
        <v>0</v>
      </c>
      <c r="BX73" s="45">
        <v>0</v>
      </c>
      <c r="BY73" s="46">
        <v>0</v>
      </c>
      <c r="BZ73" s="45">
        <v>0</v>
      </c>
      <c r="CA73" s="46">
        <v>0</v>
      </c>
      <c r="CB73" s="45">
        <v>23</v>
      </c>
      <c r="CC73" s="46">
        <v>58.97435897435897</v>
      </c>
      <c r="CD73" s="45">
        <v>39</v>
      </c>
    </row>
    <row r="74" spans="1:82" ht="15">
      <c r="A74" s="61" t="s">
        <v>8035</v>
      </c>
      <c r="B74" s="61" t="s">
        <v>8035</v>
      </c>
      <c r="C74" s="62"/>
      <c r="D74" s="63"/>
      <c r="E74" s="64"/>
      <c r="F74" s="65"/>
      <c r="G74" s="62"/>
      <c r="H74" s="66"/>
      <c r="I74" s="67"/>
      <c r="J74" s="67"/>
      <c r="K74" s="31" t="s">
        <v>65</v>
      </c>
      <c r="L74" s="74">
        <v>74</v>
      </c>
      <c r="M74" s="74"/>
      <c r="N74" s="69"/>
      <c r="O74" s="76" t="s">
        <v>212</v>
      </c>
      <c r="P74" s="78">
        <v>45018.62930555556</v>
      </c>
      <c r="Q74" s="76" t="s">
        <v>8089</v>
      </c>
      <c r="R74" s="76">
        <v>1</v>
      </c>
      <c r="S74" s="76">
        <v>1</v>
      </c>
      <c r="T74" s="76">
        <v>0</v>
      </c>
      <c r="U74" s="76">
        <v>0</v>
      </c>
      <c r="V74" s="76">
        <v>23</v>
      </c>
      <c r="W74" s="80" t="s">
        <v>8128</v>
      </c>
      <c r="X74" s="76" t="s">
        <v>8149</v>
      </c>
      <c r="Y74" s="76" t="s">
        <v>8180</v>
      </c>
      <c r="Z74" s="76"/>
      <c r="AA74" s="76"/>
      <c r="AB74" s="79" t="str">
        <f>HYPERLINK("https://pbs.twimg.com/media/Fst9B9OXoAQVzji.png")</f>
        <v>https://pbs.twimg.com/media/Fst9B9OXoAQVzji.png</v>
      </c>
      <c r="AC74" s="76" t="s">
        <v>281</v>
      </c>
      <c r="AD74" s="76"/>
      <c r="AE74" s="76" t="s">
        <v>287</v>
      </c>
      <c r="AF74" s="79" t="str">
        <f>HYPERLINK("https://twitter.com/mcr_xadis/status/1642543965168648197")</f>
        <v>https://twitter.com/mcr_xadis/status/1642543965168648197</v>
      </c>
      <c r="AG74" s="78">
        <v>45018.62930555556</v>
      </c>
      <c r="AH74" s="84">
        <v>45018</v>
      </c>
      <c r="AI74" s="80" t="s">
        <v>8232</v>
      </c>
      <c r="AJ74" s="76" t="s">
        <v>270</v>
      </c>
      <c r="AK74" s="76" t="s">
        <v>8275</v>
      </c>
      <c r="AL74" s="76"/>
      <c r="AM74" s="76" t="b">
        <v>0</v>
      </c>
      <c r="AN74" s="76"/>
      <c r="AO74" s="76"/>
      <c r="AP74" s="76"/>
      <c r="AQ74" s="76"/>
      <c r="AR74" s="76"/>
      <c r="AS74" s="76"/>
      <c r="AT74" s="76"/>
      <c r="AU74" s="76"/>
      <c r="AV74" s="76"/>
      <c r="AW74" s="76" t="s">
        <v>8328</v>
      </c>
      <c r="AX74" s="76"/>
      <c r="AY74" s="76">
        <v>250</v>
      </c>
      <c r="AZ74" s="76">
        <v>600</v>
      </c>
      <c r="BA74" s="76"/>
      <c r="BB74" s="76"/>
      <c r="BC74" s="76"/>
      <c r="BD74" s="79" t="str">
        <f>HYPERLINK("https://pbs.twimg.com/media/Fst9B9OXoAQVzji.png")</f>
        <v>https://pbs.twimg.com/media/Fst9B9OXoAQVzji.png</v>
      </c>
      <c r="BE74" s="80" t="s">
        <v>8397</v>
      </c>
      <c r="BF74" s="80" t="s">
        <v>8397</v>
      </c>
      <c r="BG74" s="76"/>
      <c r="BH74" s="80" t="s">
        <v>306</v>
      </c>
      <c r="BI74" s="80" t="s">
        <v>306</v>
      </c>
      <c r="BJ74" s="80" t="s">
        <v>306</v>
      </c>
      <c r="BK74" s="80" t="s">
        <v>8397</v>
      </c>
      <c r="BL74" s="80" t="s">
        <v>8454</v>
      </c>
      <c r="BM74" s="76"/>
      <c r="BN74" s="76"/>
      <c r="BO74" s="76"/>
      <c r="BP74" s="76"/>
      <c r="BQ74" s="76"/>
      <c r="BR74" s="76"/>
      <c r="BS74" s="76">
        <v>8</v>
      </c>
      <c r="BT74" s="75" t="str">
        <f>REPLACE(INDEX(GroupVertices[Group],MATCH(Edges39[[#This Row],[Vertex 1]],GroupVertices[Vertex],0)),1,1,"")</f>
        <v>5</v>
      </c>
      <c r="BU74" s="75" t="str">
        <f>REPLACE(INDEX(GroupVertices[Group],MATCH(Edges39[[#This Row],[Vertex 2]],GroupVertices[Vertex],0)),1,1,"")</f>
        <v>5</v>
      </c>
      <c r="BV74" s="45">
        <v>0</v>
      </c>
      <c r="BW74" s="46">
        <v>0</v>
      </c>
      <c r="BX74" s="45">
        <v>0</v>
      </c>
      <c r="BY74" s="46">
        <v>0</v>
      </c>
      <c r="BZ74" s="45">
        <v>0</v>
      </c>
      <c r="CA74" s="46">
        <v>0</v>
      </c>
      <c r="CB74" s="45">
        <v>16</v>
      </c>
      <c r="CC74" s="46">
        <v>59.25925925925926</v>
      </c>
      <c r="CD74" s="45">
        <v>27</v>
      </c>
    </row>
    <row r="75" spans="1:82" ht="15">
      <c r="A75" s="61" t="s">
        <v>8035</v>
      </c>
      <c r="B75" s="61" t="s">
        <v>8035</v>
      </c>
      <c r="C75" s="62"/>
      <c r="D75" s="63"/>
      <c r="E75" s="64"/>
      <c r="F75" s="65"/>
      <c r="G75" s="62"/>
      <c r="H75" s="66"/>
      <c r="I75" s="67"/>
      <c r="J75" s="67"/>
      <c r="K75" s="31" t="s">
        <v>65</v>
      </c>
      <c r="L75" s="74">
        <v>75</v>
      </c>
      <c r="M75" s="74"/>
      <c r="N75" s="69"/>
      <c r="O75" s="76" t="s">
        <v>212</v>
      </c>
      <c r="P75" s="78">
        <v>45020.7647337963</v>
      </c>
      <c r="Q75" s="76" t="s">
        <v>8090</v>
      </c>
      <c r="R75" s="76">
        <v>1</v>
      </c>
      <c r="S75" s="76">
        <v>1</v>
      </c>
      <c r="T75" s="76">
        <v>0</v>
      </c>
      <c r="U75" s="76">
        <v>0</v>
      </c>
      <c r="V75" s="76">
        <v>14</v>
      </c>
      <c r="W75" s="80" t="s">
        <v>8127</v>
      </c>
      <c r="X75" s="76" t="s">
        <v>8150</v>
      </c>
      <c r="Y75" s="76" t="s">
        <v>8180</v>
      </c>
      <c r="Z75" s="76"/>
      <c r="AA75" s="76"/>
      <c r="AB75" s="79" t="str">
        <f>HYPERLINK("https://pbs.twimg.com/media/Fs482HpXwAAQXlK.png")</f>
        <v>https://pbs.twimg.com/media/Fs482HpXwAAQXlK.png</v>
      </c>
      <c r="AC75" s="76" t="s">
        <v>281</v>
      </c>
      <c r="AD75" s="76"/>
      <c r="AE75" s="76" t="s">
        <v>287</v>
      </c>
      <c r="AF75" s="79" t="str">
        <f>HYPERLINK("https://twitter.com/mcr_xadis/status/1643317817964462084")</f>
        <v>https://twitter.com/mcr_xadis/status/1643317817964462084</v>
      </c>
      <c r="AG75" s="78">
        <v>45020.7647337963</v>
      </c>
      <c r="AH75" s="84">
        <v>45020</v>
      </c>
      <c r="AI75" s="80" t="s">
        <v>8233</v>
      </c>
      <c r="AJ75" s="76" t="s">
        <v>270</v>
      </c>
      <c r="AK75" s="76" t="s">
        <v>8287</v>
      </c>
      <c r="AL75" s="76" t="s">
        <v>8304</v>
      </c>
      <c r="AM75" s="76" t="b">
        <v>0</v>
      </c>
      <c r="AN75" s="76"/>
      <c r="AO75" s="76"/>
      <c r="AP75" s="76"/>
      <c r="AQ75" s="76"/>
      <c r="AR75" s="76"/>
      <c r="AS75" s="76"/>
      <c r="AT75" s="76"/>
      <c r="AU75" s="76"/>
      <c r="AV75" s="76"/>
      <c r="AW75" s="76" t="s">
        <v>8329</v>
      </c>
      <c r="AX75" s="76"/>
      <c r="AY75" s="76">
        <v>250</v>
      </c>
      <c r="AZ75" s="76">
        <v>300</v>
      </c>
      <c r="BA75" s="76"/>
      <c r="BB75" s="76"/>
      <c r="BC75" s="76"/>
      <c r="BD75" s="79" t="str">
        <f>HYPERLINK("https://pbs.twimg.com/media/Fs482HpXwAAQXlK.png")</f>
        <v>https://pbs.twimg.com/media/Fs482HpXwAAQXlK.png</v>
      </c>
      <c r="BE75" s="80" t="s">
        <v>8398</v>
      </c>
      <c r="BF75" s="80" t="s">
        <v>8398</v>
      </c>
      <c r="BG75" s="76"/>
      <c r="BH75" s="80" t="s">
        <v>306</v>
      </c>
      <c r="BI75" s="80" t="s">
        <v>306</v>
      </c>
      <c r="BJ75" s="80" t="s">
        <v>306</v>
      </c>
      <c r="BK75" s="80" t="s">
        <v>8398</v>
      </c>
      <c r="BL75" s="80" t="s">
        <v>8454</v>
      </c>
      <c r="BM75" s="76"/>
      <c r="BN75" s="76"/>
      <c r="BO75" s="76"/>
      <c r="BP75" s="76"/>
      <c r="BQ75" s="76"/>
      <c r="BR75" s="76"/>
      <c r="BS75" s="76">
        <v>8</v>
      </c>
      <c r="BT75" s="75" t="str">
        <f>REPLACE(INDEX(GroupVertices[Group],MATCH(Edges39[[#This Row],[Vertex 1]],GroupVertices[Vertex],0)),1,1,"")</f>
        <v>5</v>
      </c>
      <c r="BU75" s="75" t="str">
        <f>REPLACE(INDEX(GroupVertices[Group],MATCH(Edges39[[#This Row],[Vertex 2]],GroupVertices[Vertex],0)),1,1,"")</f>
        <v>5</v>
      </c>
      <c r="BV75" s="45">
        <v>0</v>
      </c>
      <c r="BW75" s="46">
        <v>0</v>
      </c>
      <c r="BX75" s="45">
        <v>0</v>
      </c>
      <c r="BY75" s="46">
        <v>0</v>
      </c>
      <c r="BZ75" s="45">
        <v>0</v>
      </c>
      <c r="CA75" s="46">
        <v>0</v>
      </c>
      <c r="CB75" s="45">
        <v>23</v>
      </c>
      <c r="CC75" s="46">
        <v>58.97435897435897</v>
      </c>
      <c r="CD75" s="45">
        <v>39</v>
      </c>
    </row>
    <row r="76" spans="1:82" ht="15">
      <c r="A76" s="61" t="s">
        <v>8035</v>
      </c>
      <c r="B76" s="61" t="s">
        <v>8035</v>
      </c>
      <c r="C76" s="62"/>
      <c r="D76" s="63"/>
      <c r="E76" s="64"/>
      <c r="F76" s="65"/>
      <c r="G76" s="62"/>
      <c r="H76" s="66"/>
      <c r="I76" s="67"/>
      <c r="J76" s="67"/>
      <c r="K76" s="31" t="s">
        <v>65</v>
      </c>
      <c r="L76" s="74">
        <v>76</v>
      </c>
      <c r="M76" s="74"/>
      <c r="N76" s="69"/>
      <c r="O76" s="76" t="s">
        <v>212</v>
      </c>
      <c r="P76" s="78">
        <v>45021.16855324074</v>
      </c>
      <c r="Q76" s="76" t="s">
        <v>8091</v>
      </c>
      <c r="R76" s="76">
        <v>0</v>
      </c>
      <c r="S76" s="76">
        <v>0</v>
      </c>
      <c r="T76" s="76">
        <v>0</v>
      </c>
      <c r="U76" s="76">
        <v>0</v>
      </c>
      <c r="V76" s="76">
        <v>13</v>
      </c>
      <c r="W76" s="80" t="s">
        <v>8127</v>
      </c>
      <c r="X76" s="76" t="s">
        <v>8151</v>
      </c>
      <c r="Y76" s="76" t="s">
        <v>8180</v>
      </c>
      <c r="Z76" s="76"/>
      <c r="AA76" s="76"/>
      <c r="AB76" s="79" t="str">
        <f>HYPERLINK("https://pbs.twimg.com/ext_tw_video_thumb/1643464032349741062/pu/img/HMGLt8fWyRVeve3y.jpg")</f>
        <v>https://pbs.twimg.com/ext_tw_video_thumb/1643464032349741062/pu/img/HMGLt8fWyRVeve3y.jpg</v>
      </c>
      <c r="AC76" s="76" t="s">
        <v>282</v>
      </c>
      <c r="AD76" s="76"/>
      <c r="AE76" s="76" t="s">
        <v>287</v>
      </c>
      <c r="AF76" s="79" t="str">
        <f>HYPERLINK("https://twitter.com/mcr_xadis/status/1643464157709074433")</f>
        <v>https://twitter.com/mcr_xadis/status/1643464157709074433</v>
      </c>
      <c r="AG76" s="78">
        <v>45021.16855324074</v>
      </c>
      <c r="AH76" s="84">
        <v>45021</v>
      </c>
      <c r="AI76" s="80" t="s">
        <v>8234</v>
      </c>
      <c r="AJ76" s="76" t="s">
        <v>270</v>
      </c>
      <c r="AK76" s="76" t="s">
        <v>8288</v>
      </c>
      <c r="AL76" s="76" t="s">
        <v>8304</v>
      </c>
      <c r="AM76" s="76" t="b">
        <v>0</v>
      </c>
      <c r="AN76" s="76"/>
      <c r="AO76" s="76"/>
      <c r="AP76" s="76"/>
      <c r="AQ76" s="76"/>
      <c r="AR76" s="76"/>
      <c r="AS76" s="76"/>
      <c r="AT76" s="76"/>
      <c r="AU76" s="76"/>
      <c r="AV76" s="76"/>
      <c r="AW76" s="76" t="s">
        <v>8330</v>
      </c>
      <c r="AX76" s="76">
        <v>31936</v>
      </c>
      <c r="AY76" s="76">
        <v>1080</v>
      </c>
      <c r="AZ76" s="76">
        <v>1920</v>
      </c>
      <c r="BA76" s="76">
        <v>6</v>
      </c>
      <c r="BB76" s="76"/>
      <c r="BC76" s="76"/>
      <c r="BD76" s="79" t="str">
        <f>HYPERLINK("https://pbs.twimg.com/ext_tw_video_thumb/1643464032349741062/pu/img/HMGLt8fWyRVeve3y.jpg")</f>
        <v>https://pbs.twimg.com/ext_tw_video_thumb/1643464032349741062/pu/img/HMGLt8fWyRVeve3y.jpg</v>
      </c>
      <c r="BE76" s="80" t="s">
        <v>8399</v>
      </c>
      <c r="BF76" s="80" t="s">
        <v>8399</v>
      </c>
      <c r="BG76" s="76"/>
      <c r="BH76" s="80" t="s">
        <v>306</v>
      </c>
      <c r="BI76" s="80" t="s">
        <v>306</v>
      </c>
      <c r="BJ76" s="80" t="s">
        <v>306</v>
      </c>
      <c r="BK76" s="80" t="s">
        <v>8399</v>
      </c>
      <c r="BL76" s="80" t="s">
        <v>8454</v>
      </c>
      <c r="BM76" s="76"/>
      <c r="BN76" s="76"/>
      <c r="BO76" s="76"/>
      <c r="BP76" s="76"/>
      <c r="BQ76" s="76"/>
      <c r="BR76" s="76"/>
      <c r="BS76" s="76">
        <v>8</v>
      </c>
      <c r="BT76" s="75" t="str">
        <f>REPLACE(INDEX(GroupVertices[Group],MATCH(Edges39[[#This Row],[Vertex 1]],GroupVertices[Vertex],0)),1,1,"")</f>
        <v>5</v>
      </c>
      <c r="BU76" s="75" t="str">
        <f>REPLACE(INDEX(GroupVertices[Group],MATCH(Edges39[[#This Row],[Vertex 2]],GroupVertices[Vertex],0)),1,1,"")</f>
        <v>5</v>
      </c>
      <c r="BV76" s="45">
        <v>0</v>
      </c>
      <c r="BW76" s="46">
        <v>0</v>
      </c>
      <c r="BX76" s="45">
        <v>0</v>
      </c>
      <c r="BY76" s="46">
        <v>0</v>
      </c>
      <c r="BZ76" s="45">
        <v>0</v>
      </c>
      <c r="CA76" s="46">
        <v>0</v>
      </c>
      <c r="CB76" s="45">
        <v>23</v>
      </c>
      <c r="CC76" s="46">
        <v>58.97435897435897</v>
      </c>
      <c r="CD76" s="45">
        <v>39</v>
      </c>
    </row>
    <row r="77" spans="1:82" ht="15">
      <c r="A77" s="61" t="s">
        <v>8035</v>
      </c>
      <c r="B77" s="61" t="s">
        <v>8035</v>
      </c>
      <c r="C77" s="62"/>
      <c r="D77" s="63"/>
      <c r="E77" s="64"/>
      <c r="F77" s="65"/>
      <c r="G77" s="62"/>
      <c r="H77" s="66"/>
      <c r="I77" s="67"/>
      <c r="J77" s="67"/>
      <c r="K77" s="31" t="s">
        <v>65</v>
      </c>
      <c r="L77" s="74">
        <v>77</v>
      </c>
      <c r="M77" s="74"/>
      <c r="N77" s="69"/>
      <c r="O77" s="76" t="s">
        <v>212</v>
      </c>
      <c r="P77" s="78">
        <v>45022.168541666666</v>
      </c>
      <c r="Q77" s="76" t="s">
        <v>8092</v>
      </c>
      <c r="R77" s="76">
        <v>0</v>
      </c>
      <c r="S77" s="76">
        <v>1</v>
      </c>
      <c r="T77" s="76">
        <v>0</v>
      </c>
      <c r="U77" s="76">
        <v>0</v>
      </c>
      <c r="V77" s="76">
        <v>12</v>
      </c>
      <c r="W77" s="80" t="s">
        <v>8127</v>
      </c>
      <c r="X77" s="76" t="s">
        <v>8152</v>
      </c>
      <c r="Y77" s="76" t="s">
        <v>8180</v>
      </c>
      <c r="Z77" s="76"/>
      <c r="AA77" s="76"/>
      <c r="AB77" s="79" t="str">
        <f>HYPERLINK("https://pbs.twimg.com/ext_tw_video_thumb/1643826417812099074/pu/img/LDTYR9Z1vawod2RP.jpg")</f>
        <v>https://pbs.twimg.com/ext_tw_video_thumb/1643826417812099074/pu/img/LDTYR9Z1vawod2RP.jpg</v>
      </c>
      <c r="AC77" s="76" t="s">
        <v>282</v>
      </c>
      <c r="AD77" s="76"/>
      <c r="AE77" s="76" t="s">
        <v>287</v>
      </c>
      <c r="AF77" s="79" t="str">
        <f>HYPERLINK("https://twitter.com/mcr_xadis/status/1643826538054336512")</f>
        <v>https://twitter.com/mcr_xadis/status/1643826538054336512</v>
      </c>
      <c r="AG77" s="78">
        <v>45022.168541666666</v>
      </c>
      <c r="AH77" s="84">
        <v>45022</v>
      </c>
      <c r="AI77" s="80" t="s">
        <v>8235</v>
      </c>
      <c r="AJ77" s="76" t="s">
        <v>270</v>
      </c>
      <c r="AK77" s="76" t="s">
        <v>8287</v>
      </c>
      <c r="AL77" s="76" t="s">
        <v>8304</v>
      </c>
      <c r="AM77" s="76" t="b">
        <v>0</v>
      </c>
      <c r="AN77" s="76"/>
      <c r="AO77" s="76"/>
      <c r="AP77" s="76"/>
      <c r="AQ77" s="76"/>
      <c r="AR77" s="76"/>
      <c r="AS77" s="76"/>
      <c r="AT77" s="76"/>
      <c r="AU77" s="76"/>
      <c r="AV77" s="76"/>
      <c r="AW77" s="76" t="s">
        <v>8331</v>
      </c>
      <c r="AX77" s="76">
        <v>31936</v>
      </c>
      <c r="AY77" s="76">
        <v>1080</v>
      </c>
      <c r="AZ77" s="76">
        <v>1920</v>
      </c>
      <c r="BA77" s="76">
        <v>2</v>
      </c>
      <c r="BB77" s="76"/>
      <c r="BC77" s="76"/>
      <c r="BD77" s="79" t="str">
        <f>HYPERLINK("https://pbs.twimg.com/ext_tw_video_thumb/1643826417812099074/pu/img/LDTYR9Z1vawod2RP.jpg")</f>
        <v>https://pbs.twimg.com/ext_tw_video_thumb/1643826417812099074/pu/img/LDTYR9Z1vawod2RP.jpg</v>
      </c>
      <c r="BE77" s="80" t="s">
        <v>8400</v>
      </c>
      <c r="BF77" s="80" t="s">
        <v>8400</v>
      </c>
      <c r="BG77" s="76"/>
      <c r="BH77" s="80" t="s">
        <v>306</v>
      </c>
      <c r="BI77" s="80" t="s">
        <v>306</v>
      </c>
      <c r="BJ77" s="80" t="s">
        <v>306</v>
      </c>
      <c r="BK77" s="80" t="s">
        <v>8400</v>
      </c>
      <c r="BL77" s="80" t="s">
        <v>8454</v>
      </c>
      <c r="BM77" s="76"/>
      <c r="BN77" s="76"/>
      <c r="BO77" s="76"/>
      <c r="BP77" s="76"/>
      <c r="BQ77" s="76"/>
      <c r="BR77" s="76"/>
      <c r="BS77" s="76">
        <v>8</v>
      </c>
      <c r="BT77" s="75" t="str">
        <f>REPLACE(INDEX(GroupVertices[Group],MATCH(Edges39[[#This Row],[Vertex 1]],GroupVertices[Vertex],0)),1,1,"")</f>
        <v>5</v>
      </c>
      <c r="BU77" s="75" t="str">
        <f>REPLACE(INDEX(GroupVertices[Group],MATCH(Edges39[[#This Row],[Vertex 2]],GroupVertices[Vertex],0)),1,1,"")</f>
        <v>5</v>
      </c>
      <c r="BV77" s="45">
        <v>0</v>
      </c>
      <c r="BW77" s="46">
        <v>0</v>
      </c>
      <c r="BX77" s="45">
        <v>0</v>
      </c>
      <c r="BY77" s="46">
        <v>0</v>
      </c>
      <c r="BZ77" s="45">
        <v>0</v>
      </c>
      <c r="CA77" s="46">
        <v>0</v>
      </c>
      <c r="CB77" s="45">
        <v>23</v>
      </c>
      <c r="CC77" s="46">
        <v>58.97435897435897</v>
      </c>
      <c r="CD77" s="45">
        <v>39</v>
      </c>
    </row>
    <row r="78" spans="1:82" ht="15">
      <c r="A78" s="61" t="s">
        <v>8035</v>
      </c>
      <c r="B78" s="61" t="s">
        <v>8035</v>
      </c>
      <c r="C78" s="62"/>
      <c r="D78" s="63"/>
      <c r="E78" s="64"/>
      <c r="F78" s="65"/>
      <c r="G78" s="62"/>
      <c r="H78" s="66"/>
      <c r="I78" s="67"/>
      <c r="J78" s="67"/>
      <c r="K78" s="31" t="s">
        <v>65</v>
      </c>
      <c r="L78" s="74">
        <v>78</v>
      </c>
      <c r="M78" s="74"/>
      <c r="N78" s="69"/>
      <c r="O78" s="76" t="s">
        <v>212</v>
      </c>
      <c r="P78" s="78">
        <v>45021.7647337963</v>
      </c>
      <c r="Q78" s="76" t="s">
        <v>8093</v>
      </c>
      <c r="R78" s="76">
        <v>0</v>
      </c>
      <c r="S78" s="76">
        <v>0</v>
      </c>
      <c r="T78" s="76">
        <v>0</v>
      </c>
      <c r="U78" s="76">
        <v>0</v>
      </c>
      <c r="V78" s="76">
        <v>0</v>
      </c>
      <c r="W78" s="80" t="s">
        <v>8128</v>
      </c>
      <c r="X78" s="76" t="s">
        <v>8153</v>
      </c>
      <c r="Y78" s="76" t="s">
        <v>8180</v>
      </c>
      <c r="Z78" s="76"/>
      <c r="AA78" s="76"/>
      <c r="AB78" s="79" t="str">
        <f>HYPERLINK("https://pbs.twimg.com/media/Fs-Gb2TX0AAczLq.png")</f>
        <v>https://pbs.twimg.com/media/Fs-Gb2TX0AAczLq.png</v>
      </c>
      <c r="AC78" s="76" t="s">
        <v>281</v>
      </c>
      <c r="AD78" s="76"/>
      <c r="AE78" s="76" t="s">
        <v>287</v>
      </c>
      <c r="AF78" s="79" t="str">
        <f>HYPERLINK("https://twitter.com/mcr_xadis/status/1643680206413078536")</f>
        <v>https://twitter.com/mcr_xadis/status/1643680206413078536</v>
      </c>
      <c r="AG78" s="78">
        <v>45021.7647337963</v>
      </c>
      <c r="AH78" s="84">
        <v>45021</v>
      </c>
      <c r="AI78" s="80" t="s">
        <v>8233</v>
      </c>
      <c r="AJ78" s="76" t="s">
        <v>270</v>
      </c>
      <c r="AK78" s="76" t="s">
        <v>8275</v>
      </c>
      <c r="AL78" s="76"/>
      <c r="AM78" s="76" t="b">
        <v>0</v>
      </c>
      <c r="AN78" s="76"/>
      <c r="AO78" s="76"/>
      <c r="AP78" s="76"/>
      <c r="AQ78" s="76"/>
      <c r="AR78" s="76"/>
      <c r="AS78" s="76"/>
      <c r="AT78" s="76"/>
      <c r="AU78" s="76"/>
      <c r="AV78" s="76"/>
      <c r="AW78" s="76" t="s">
        <v>8332</v>
      </c>
      <c r="AX78" s="76"/>
      <c r="AY78" s="76">
        <v>250</v>
      </c>
      <c r="AZ78" s="76">
        <v>600</v>
      </c>
      <c r="BA78" s="76"/>
      <c r="BB78" s="76"/>
      <c r="BC78" s="76"/>
      <c r="BD78" s="79" t="str">
        <f>HYPERLINK("https://pbs.twimg.com/media/Fs-Gb2TX0AAczLq.png")</f>
        <v>https://pbs.twimg.com/media/Fs-Gb2TX0AAczLq.png</v>
      </c>
      <c r="BE78" s="80" t="s">
        <v>8401</v>
      </c>
      <c r="BF78" s="80" t="s">
        <v>8401</v>
      </c>
      <c r="BG78" s="76"/>
      <c r="BH78" s="80" t="s">
        <v>306</v>
      </c>
      <c r="BI78" s="80" t="s">
        <v>306</v>
      </c>
      <c r="BJ78" s="80" t="s">
        <v>306</v>
      </c>
      <c r="BK78" s="80" t="s">
        <v>8401</v>
      </c>
      <c r="BL78" s="80" t="s">
        <v>8454</v>
      </c>
      <c r="BM78" s="76"/>
      <c r="BN78" s="76"/>
      <c r="BO78" s="76"/>
      <c r="BP78" s="76"/>
      <c r="BQ78" s="76"/>
      <c r="BR78" s="76"/>
      <c r="BS78" s="76">
        <v>8</v>
      </c>
      <c r="BT78" s="75" t="str">
        <f>REPLACE(INDEX(GroupVertices[Group],MATCH(Edges39[[#This Row],[Vertex 1]],GroupVertices[Vertex],0)),1,1,"")</f>
        <v>5</v>
      </c>
      <c r="BU78" s="75" t="str">
        <f>REPLACE(INDEX(GroupVertices[Group],MATCH(Edges39[[#This Row],[Vertex 2]],GroupVertices[Vertex],0)),1,1,"")</f>
        <v>5</v>
      </c>
      <c r="BV78" s="45">
        <v>0</v>
      </c>
      <c r="BW78" s="46">
        <v>0</v>
      </c>
      <c r="BX78" s="45">
        <v>0</v>
      </c>
      <c r="BY78" s="46">
        <v>0</v>
      </c>
      <c r="BZ78" s="45">
        <v>0</v>
      </c>
      <c r="CA78" s="46">
        <v>0</v>
      </c>
      <c r="CB78" s="45">
        <v>16</v>
      </c>
      <c r="CC78" s="46">
        <v>59.25925925925926</v>
      </c>
      <c r="CD78" s="45">
        <v>27</v>
      </c>
    </row>
    <row r="79" spans="1:82" ht="15">
      <c r="A79" s="61" t="s">
        <v>8035</v>
      </c>
      <c r="B79" s="61" t="s">
        <v>8035</v>
      </c>
      <c r="C79" s="62"/>
      <c r="D79" s="63"/>
      <c r="E79" s="64"/>
      <c r="F79" s="65"/>
      <c r="G79" s="62"/>
      <c r="H79" s="66"/>
      <c r="I79" s="67"/>
      <c r="J79" s="67"/>
      <c r="K79" s="31" t="s">
        <v>65</v>
      </c>
      <c r="L79" s="74">
        <v>79</v>
      </c>
      <c r="M79" s="74"/>
      <c r="N79" s="69"/>
      <c r="O79" s="76" t="s">
        <v>212</v>
      </c>
      <c r="P79" s="78">
        <v>45019.62976851852</v>
      </c>
      <c r="Q79" s="76" t="s">
        <v>8094</v>
      </c>
      <c r="R79" s="76">
        <v>0</v>
      </c>
      <c r="S79" s="76">
        <v>0</v>
      </c>
      <c r="T79" s="76">
        <v>0</v>
      </c>
      <c r="U79" s="76">
        <v>0</v>
      </c>
      <c r="V79" s="76">
        <v>21</v>
      </c>
      <c r="W79" s="80" t="s">
        <v>8127</v>
      </c>
      <c r="X79" s="76" t="s">
        <v>8154</v>
      </c>
      <c r="Y79" s="76" t="s">
        <v>8180</v>
      </c>
      <c r="Z79" s="76"/>
      <c r="AA79" s="76"/>
      <c r="AB79" s="79" t="str">
        <f>HYPERLINK("https://pbs.twimg.com/ext_tw_video_thumb/1642906360508567554/pu/img/S0PsxRD7uPts6IUF.jpg")</f>
        <v>https://pbs.twimg.com/ext_tw_video_thumb/1642906360508567554/pu/img/S0PsxRD7uPts6IUF.jpg</v>
      </c>
      <c r="AC79" s="76" t="s">
        <v>282</v>
      </c>
      <c r="AD79" s="76"/>
      <c r="AE79" s="76" t="s">
        <v>287</v>
      </c>
      <c r="AF79" s="79" t="str">
        <f>HYPERLINK("https://twitter.com/mcr_xadis/status/1642906519170686977")</f>
        <v>https://twitter.com/mcr_xadis/status/1642906519170686977</v>
      </c>
      <c r="AG79" s="78">
        <v>45019.62976851852</v>
      </c>
      <c r="AH79" s="84">
        <v>45019</v>
      </c>
      <c r="AI79" s="80" t="s">
        <v>8236</v>
      </c>
      <c r="AJ79" s="76" t="s">
        <v>270</v>
      </c>
      <c r="AK79" s="76" t="s">
        <v>8288</v>
      </c>
      <c r="AL79" s="76" t="s">
        <v>8304</v>
      </c>
      <c r="AM79" s="76" t="b">
        <v>0</v>
      </c>
      <c r="AN79" s="76"/>
      <c r="AO79" s="76"/>
      <c r="AP79" s="76"/>
      <c r="AQ79" s="76"/>
      <c r="AR79" s="76"/>
      <c r="AS79" s="76"/>
      <c r="AT79" s="76"/>
      <c r="AU79" s="76"/>
      <c r="AV79" s="76"/>
      <c r="AW79" s="76" t="s">
        <v>8333</v>
      </c>
      <c r="AX79" s="76">
        <v>31936</v>
      </c>
      <c r="AY79" s="76">
        <v>1080</v>
      </c>
      <c r="AZ79" s="76">
        <v>1920</v>
      </c>
      <c r="BA79" s="76">
        <v>5</v>
      </c>
      <c r="BB79" s="76"/>
      <c r="BC79" s="76"/>
      <c r="BD79" s="79" t="str">
        <f>HYPERLINK("https://pbs.twimg.com/ext_tw_video_thumb/1642906360508567554/pu/img/S0PsxRD7uPts6IUF.jpg")</f>
        <v>https://pbs.twimg.com/ext_tw_video_thumb/1642906360508567554/pu/img/S0PsxRD7uPts6IUF.jpg</v>
      </c>
      <c r="BE79" s="80" t="s">
        <v>8402</v>
      </c>
      <c r="BF79" s="80" t="s">
        <v>8402</v>
      </c>
      <c r="BG79" s="76"/>
      <c r="BH79" s="80" t="s">
        <v>306</v>
      </c>
      <c r="BI79" s="80" t="s">
        <v>306</v>
      </c>
      <c r="BJ79" s="80" t="s">
        <v>306</v>
      </c>
      <c r="BK79" s="80" t="s">
        <v>8402</v>
      </c>
      <c r="BL79" s="80" t="s">
        <v>8454</v>
      </c>
      <c r="BM79" s="76"/>
      <c r="BN79" s="76"/>
      <c r="BO79" s="76"/>
      <c r="BP79" s="76"/>
      <c r="BQ79" s="76"/>
      <c r="BR79" s="76"/>
      <c r="BS79" s="76">
        <v>8</v>
      </c>
      <c r="BT79" s="75" t="str">
        <f>REPLACE(INDEX(GroupVertices[Group],MATCH(Edges39[[#This Row],[Vertex 1]],GroupVertices[Vertex],0)),1,1,"")</f>
        <v>5</v>
      </c>
      <c r="BU79" s="75" t="str">
        <f>REPLACE(INDEX(GroupVertices[Group],MATCH(Edges39[[#This Row],[Vertex 2]],GroupVertices[Vertex],0)),1,1,"")</f>
        <v>5</v>
      </c>
      <c r="BV79" s="45">
        <v>0</v>
      </c>
      <c r="BW79" s="46">
        <v>0</v>
      </c>
      <c r="BX79" s="45">
        <v>0</v>
      </c>
      <c r="BY79" s="46">
        <v>0</v>
      </c>
      <c r="BZ79" s="45">
        <v>0</v>
      </c>
      <c r="CA79" s="46">
        <v>0</v>
      </c>
      <c r="CB79" s="45">
        <v>23</v>
      </c>
      <c r="CC79" s="46">
        <v>58.97435897435897</v>
      </c>
      <c r="CD79" s="45">
        <v>39</v>
      </c>
    </row>
    <row r="80" spans="1:82" ht="15">
      <c r="A80" s="61" t="s">
        <v>267</v>
      </c>
      <c r="B80" s="61" t="s">
        <v>8035</v>
      </c>
      <c r="C80" s="62"/>
      <c r="D80" s="63"/>
      <c r="E80" s="64"/>
      <c r="F80" s="65"/>
      <c r="G80" s="62"/>
      <c r="H80" s="66"/>
      <c r="I80" s="67"/>
      <c r="J80" s="67"/>
      <c r="K80" s="31" t="s">
        <v>65</v>
      </c>
      <c r="L80" s="74">
        <v>80</v>
      </c>
      <c r="M80" s="74"/>
      <c r="N80" s="69"/>
      <c r="O80" s="76" t="s">
        <v>273</v>
      </c>
      <c r="P80" s="78">
        <v>45019.204872685186</v>
      </c>
      <c r="Q80" s="76" t="s">
        <v>8068</v>
      </c>
      <c r="R80" s="76">
        <v>1</v>
      </c>
      <c r="S80" s="76">
        <v>0</v>
      </c>
      <c r="T80" s="76">
        <v>0</v>
      </c>
      <c r="U80" s="76">
        <v>0</v>
      </c>
      <c r="V80" s="76">
        <v>0</v>
      </c>
      <c r="W80" s="80" t="s">
        <v>8122</v>
      </c>
      <c r="X80" s="76"/>
      <c r="Y80" s="76"/>
      <c r="Z80" s="76" t="s">
        <v>8035</v>
      </c>
      <c r="AA80" s="76"/>
      <c r="AB80" s="76"/>
      <c r="AC80" s="76"/>
      <c r="AD80" s="76"/>
      <c r="AE80" s="76" t="s">
        <v>287</v>
      </c>
      <c r="AF80" s="79" t="str">
        <f>HYPERLINK("https://twitter.com/hashtagmarketi7/status/1642752543506722816")</f>
        <v>https://twitter.com/hashtagmarketi7/status/1642752543506722816</v>
      </c>
      <c r="AG80" s="78">
        <v>45019.204872685186</v>
      </c>
      <c r="AH80" s="84">
        <v>45019</v>
      </c>
      <c r="AI80" s="80" t="s">
        <v>8237</v>
      </c>
      <c r="AJ80" s="76" t="s">
        <v>270</v>
      </c>
      <c r="AK80" s="76" t="s">
        <v>8275</v>
      </c>
      <c r="AL80" s="76"/>
      <c r="AM80" s="76" t="b">
        <v>0</v>
      </c>
      <c r="AN80" s="76"/>
      <c r="AO80" s="76"/>
      <c r="AP80" s="76"/>
      <c r="AQ80" s="76"/>
      <c r="AR80" s="76"/>
      <c r="AS80" s="76"/>
      <c r="AT80" s="76"/>
      <c r="AU80" s="76"/>
      <c r="AV80" s="76"/>
      <c r="AW80" s="76"/>
      <c r="AX80" s="76"/>
      <c r="AY80" s="76"/>
      <c r="AZ80" s="76"/>
      <c r="BA80" s="76"/>
      <c r="BB80" s="76"/>
      <c r="BC80" s="76"/>
      <c r="BD80" s="79" t="str">
        <f>HYPERLINK("https://pbs.twimg.com/profile_images/1487756429276684289/Kqq9xAOb_normal.png")</f>
        <v>https://pbs.twimg.com/profile_images/1487756429276684289/Kqq9xAOb_normal.png</v>
      </c>
      <c r="BE80" s="80" t="s">
        <v>8403</v>
      </c>
      <c r="BF80" s="80" t="s">
        <v>8403</v>
      </c>
      <c r="BG80" s="76"/>
      <c r="BH80" s="80" t="s">
        <v>306</v>
      </c>
      <c r="BI80" s="80" t="s">
        <v>306</v>
      </c>
      <c r="BJ80" s="80" t="s">
        <v>8395</v>
      </c>
      <c r="BK80" s="80" t="s">
        <v>8395</v>
      </c>
      <c r="BL80" s="80" t="s">
        <v>307</v>
      </c>
      <c r="BM80" s="76"/>
      <c r="BN80" s="76"/>
      <c r="BO80" s="76"/>
      <c r="BP80" s="76"/>
      <c r="BQ80" s="76"/>
      <c r="BR80" s="76"/>
      <c r="BS80" s="76">
        <v>1</v>
      </c>
      <c r="BT80" s="75" t="str">
        <f>REPLACE(INDEX(GroupVertices[Group],MATCH(Edges39[[#This Row],[Vertex 1]],GroupVertices[Vertex],0)),1,1,"")</f>
        <v>5</v>
      </c>
      <c r="BU80" s="75" t="str">
        <f>REPLACE(INDEX(GroupVertices[Group],MATCH(Edges39[[#This Row],[Vertex 2]],GroupVertices[Vertex],0)),1,1,"")</f>
        <v>5</v>
      </c>
      <c r="BV80" s="45"/>
      <c r="BW80" s="46"/>
      <c r="BX80" s="45"/>
      <c r="BY80" s="46"/>
      <c r="BZ80" s="45"/>
      <c r="CA80" s="46"/>
      <c r="CB80" s="45"/>
      <c r="CC80" s="46"/>
      <c r="CD80" s="45"/>
    </row>
    <row r="81" spans="1:82" ht="15">
      <c r="A81" s="61" t="s">
        <v>267</v>
      </c>
      <c r="B81" s="61" t="s">
        <v>8035</v>
      </c>
      <c r="C81" s="62"/>
      <c r="D81" s="63"/>
      <c r="E81" s="64"/>
      <c r="F81" s="65"/>
      <c r="G81" s="62"/>
      <c r="H81" s="66"/>
      <c r="I81" s="67"/>
      <c r="J81" s="67"/>
      <c r="K81" s="31" t="s">
        <v>65</v>
      </c>
      <c r="L81" s="74">
        <v>81</v>
      </c>
      <c r="M81" s="74"/>
      <c r="N81" s="69"/>
      <c r="O81" s="76" t="s">
        <v>271</v>
      </c>
      <c r="P81" s="78">
        <v>45019.204872685186</v>
      </c>
      <c r="Q81" s="76" t="s">
        <v>8068</v>
      </c>
      <c r="R81" s="76">
        <v>1</v>
      </c>
      <c r="S81" s="76">
        <v>0</v>
      </c>
      <c r="T81" s="76">
        <v>0</v>
      </c>
      <c r="U81" s="76">
        <v>0</v>
      </c>
      <c r="V81" s="76">
        <v>0</v>
      </c>
      <c r="W81" s="80" t="s">
        <v>8122</v>
      </c>
      <c r="X81" s="76"/>
      <c r="Y81" s="76"/>
      <c r="Z81" s="76" t="s">
        <v>8035</v>
      </c>
      <c r="AA81" s="76"/>
      <c r="AB81" s="76"/>
      <c r="AC81" s="76"/>
      <c r="AD81" s="76"/>
      <c r="AE81" s="76" t="s">
        <v>287</v>
      </c>
      <c r="AF81" s="79" t="str">
        <f>HYPERLINK("https://twitter.com/hashtagmarketi7/status/1642752543506722816")</f>
        <v>https://twitter.com/hashtagmarketi7/status/1642752543506722816</v>
      </c>
      <c r="AG81" s="78">
        <v>45019.204872685186</v>
      </c>
      <c r="AH81" s="84">
        <v>45019</v>
      </c>
      <c r="AI81" s="80" t="s">
        <v>8237</v>
      </c>
      <c r="AJ81" s="76" t="s">
        <v>270</v>
      </c>
      <c r="AK81" s="76" t="s">
        <v>8275</v>
      </c>
      <c r="AL81" s="76"/>
      <c r="AM81" s="76" t="b">
        <v>0</v>
      </c>
      <c r="AN81" s="76"/>
      <c r="AO81" s="76"/>
      <c r="AP81" s="76"/>
      <c r="AQ81" s="76"/>
      <c r="AR81" s="76"/>
      <c r="AS81" s="76"/>
      <c r="AT81" s="76"/>
      <c r="AU81" s="76"/>
      <c r="AV81" s="76"/>
      <c r="AW81" s="76"/>
      <c r="AX81" s="76"/>
      <c r="AY81" s="76"/>
      <c r="AZ81" s="76"/>
      <c r="BA81" s="76"/>
      <c r="BB81" s="76"/>
      <c r="BC81" s="76"/>
      <c r="BD81" s="79" t="str">
        <f>HYPERLINK("https://pbs.twimg.com/profile_images/1487756429276684289/Kqq9xAOb_normal.png")</f>
        <v>https://pbs.twimg.com/profile_images/1487756429276684289/Kqq9xAOb_normal.png</v>
      </c>
      <c r="BE81" s="80" t="s">
        <v>8403</v>
      </c>
      <c r="BF81" s="80" t="s">
        <v>8403</v>
      </c>
      <c r="BG81" s="76"/>
      <c r="BH81" s="80" t="s">
        <v>306</v>
      </c>
      <c r="BI81" s="80" t="s">
        <v>306</v>
      </c>
      <c r="BJ81" s="80" t="s">
        <v>8395</v>
      </c>
      <c r="BK81" s="80" t="s">
        <v>8395</v>
      </c>
      <c r="BL81" s="80" t="s">
        <v>307</v>
      </c>
      <c r="BM81" s="76"/>
      <c r="BN81" s="76"/>
      <c r="BO81" s="76"/>
      <c r="BP81" s="76"/>
      <c r="BQ81" s="76"/>
      <c r="BR81" s="76"/>
      <c r="BS81" s="76">
        <v>1</v>
      </c>
      <c r="BT81" s="75" t="str">
        <f>REPLACE(INDEX(GroupVertices[Group],MATCH(Edges39[[#This Row],[Vertex 1]],GroupVertices[Vertex],0)),1,1,"")</f>
        <v>5</v>
      </c>
      <c r="BU81" s="75" t="str">
        <f>REPLACE(INDEX(GroupVertices[Group],MATCH(Edges39[[#This Row],[Vertex 2]],GroupVertices[Vertex],0)),1,1,"")</f>
        <v>5</v>
      </c>
      <c r="BV81" s="45">
        <v>0</v>
      </c>
      <c r="BW81" s="46">
        <v>0</v>
      </c>
      <c r="BX81" s="45">
        <v>0</v>
      </c>
      <c r="BY81" s="46">
        <v>0</v>
      </c>
      <c r="BZ81" s="45">
        <v>0</v>
      </c>
      <c r="CA81" s="46">
        <v>0</v>
      </c>
      <c r="CB81" s="45">
        <v>12</v>
      </c>
      <c r="CC81" s="46">
        <v>54.54545454545455</v>
      </c>
      <c r="CD81" s="45">
        <v>22</v>
      </c>
    </row>
    <row r="82" spans="1:82" ht="15">
      <c r="A82" s="61" t="s">
        <v>8036</v>
      </c>
      <c r="B82" s="61" t="s">
        <v>8028</v>
      </c>
      <c r="C82" s="62"/>
      <c r="D82" s="63"/>
      <c r="E82" s="64"/>
      <c r="F82" s="65"/>
      <c r="G82" s="62"/>
      <c r="H82" s="66"/>
      <c r="I82" s="67"/>
      <c r="J82" s="67"/>
      <c r="K82" s="31" t="s">
        <v>65</v>
      </c>
      <c r="L82" s="74">
        <v>82</v>
      </c>
      <c r="M82" s="74"/>
      <c r="N82" s="69"/>
      <c r="O82" s="76" t="s">
        <v>273</v>
      </c>
      <c r="P82" s="78">
        <v>45015.9825462963</v>
      </c>
      <c r="Q82" s="76" t="s">
        <v>8061</v>
      </c>
      <c r="R82" s="76">
        <v>4</v>
      </c>
      <c r="S82" s="76">
        <v>0</v>
      </c>
      <c r="T82" s="76">
        <v>0</v>
      </c>
      <c r="U82" s="76">
        <v>0</v>
      </c>
      <c r="V82" s="76">
        <v>0</v>
      </c>
      <c r="W82" s="76"/>
      <c r="X82" s="76"/>
      <c r="Y82" s="76"/>
      <c r="Z82" s="76" t="s">
        <v>8028</v>
      </c>
      <c r="AA82" s="76"/>
      <c r="AB82" s="76"/>
      <c r="AC82" s="76"/>
      <c r="AD82" s="76"/>
      <c r="AE82" s="76" t="s">
        <v>287</v>
      </c>
      <c r="AF82" s="79" t="str">
        <f>HYPERLINK("https://twitter.com/saraifuentes80/status/1641584810702385153")</f>
        <v>https://twitter.com/saraifuentes80/status/1641584810702385153</v>
      </c>
      <c r="AG82" s="78">
        <v>45015.9825462963</v>
      </c>
      <c r="AH82" s="84">
        <v>45015</v>
      </c>
      <c r="AI82" s="80" t="s">
        <v>8238</v>
      </c>
      <c r="AJ82" s="76" t="s">
        <v>270</v>
      </c>
      <c r="AK82" s="76" t="s">
        <v>8273</v>
      </c>
      <c r="AL82" s="76"/>
      <c r="AM82" s="76" t="b">
        <v>0</v>
      </c>
      <c r="AN82" s="76"/>
      <c r="AO82" s="76"/>
      <c r="AP82" s="76"/>
      <c r="AQ82" s="76"/>
      <c r="AR82" s="76"/>
      <c r="AS82" s="76"/>
      <c r="AT82" s="76"/>
      <c r="AU82" s="76"/>
      <c r="AV82" s="76"/>
      <c r="AW82" s="76"/>
      <c r="AX82" s="76"/>
      <c r="AY82" s="76"/>
      <c r="AZ82" s="76"/>
      <c r="BA82" s="76"/>
      <c r="BB82" s="76"/>
      <c r="BC82" s="76"/>
      <c r="BD82" s="79" t="str">
        <f>HYPERLINK("https://pbs.twimg.com/profile_images/1569370380694949890/qUZs8IpP_normal.jpg")</f>
        <v>https://pbs.twimg.com/profile_images/1569370380694949890/qUZs8IpP_normal.jpg</v>
      </c>
      <c r="BE82" s="80" t="s">
        <v>8404</v>
      </c>
      <c r="BF82" s="80" t="s">
        <v>8404</v>
      </c>
      <c r="BG82" s="76"/>
      <c r="BH82" s="80" t="s">
        <v>306</v>
      </c>
      <c r="BI82" s="80" t="s">
        <v>306</v>
      </c>
      <c r="BJ82" s="80" t="s">
        <v>8414</v>
      </c>
      <c r="BK82" s="80" t="s">
        <v>8414</v>
      </c>
      <c r="BL82" s="76">
        <v>3307960980</v>
      </c>
      <c r="BM82" s="76"/>
      <c r="BN82" s="76"/>
      <c r="BO82" s="76"/>
      <c r="BP82" s="76"/>
      <c r="BQ82" s="76"/>
      <c r="BR82" s="76"/>
      <c r="BS82" s="76">
        <v>2</v>
      </c>
      <c r="BT82" s="75" t="str">
        <f>REPLACE(INDEX(GroupVertices[Group],MATCH(Edges39[[#This Row],[Vertex 1]],GroupVertices[Vertex],0)),1,1,"")</f>
        <v>2</v>
      </c>
      <c r="BU82" s="75" t="str">
        <f>REPLACE(INDEX(GroupVertices[Group],MATCH(Edges39[[#This Row],[Vertex 2]],GroupVertices[Vertex],0)),1,1,"")</f>
        <v>2</v>
      </c>
      <c r="BV82" s="45"/>
      <c r="BW82" s="46"/>
      <c r="BX82" s="45"/>
      <c r="BY82" s="46"/>
      <c r="BZ82" s="45"/>
      <c r="CA82" s="46"/>
      <c r="CB82" s="45"/>
      <c r="CC82" s="46"/>
      <c r="CD82" s="45"/>
    </row>
    <row r="83" spans="1:82" ht="15">
      <c r="A83" s="61" t="s">
        <v>8036</v>
      </c>
      <c r="B83" s="61" t="s">
        <v>8028</v>
      </c>
      <c r="C83" s="62"/>
      <c r="D83" s="63"/>
      <c r="E83" s="64"/>
      <c r="F83" s="65"/>
      <c r="G83" s="62"/>
      <c r="H83" s="66"/>
      <c r="I83" s="67"/>
      <c r="J83" s="67"/>
      <c r="K83" s="31" t="s">
        <v>65</v>
      </c>
      <c r="L83" s="74">
        <v>83</v>
      </c>
      <c r="M83" s="74"/>
      <c r="N83" s="69"/>
      <c r="O83" s="76" t="s">
        <v>271</v>
      </c>
      <c r="P83" s="78">
        <v>45015.9825462963</v>
      </c>
      <c r="Q83" s="76" t="s">
        <v>8061</v>
      </c>
      <c r="R83" s="76">
        <v>4</v>
      </c>
      <c r="S83" s="76">
        <v>0</v>
      </c>
      <c r="T83" s="76">
        <v>0</v>
      </c>
      <c r="U83" s="76">
        <v>0</v>
      </c>
      <c r="V83" s="76">
        <v>0</v>
      </c>
      <c r="W83" s="76"/>
      <c r="X83" s="76"/>
      <c r="Y83" s="76"/>
      <c r="Z83" s="76" t="s">
        <v>8028</v>
      </c>
      <c r="AA83" s="76"/>
      <c r="AB83" s="76"/>
      <c r="AC83" s="76"/>
      <c r="AD83" s="76"/>
      <c r="AE83" s="76" t="s">
        <v>287</v>
      </c>
      <c r="AF83" s="79" t="str">
        <f>HYPERLINK("https://twitter.com/saraifuentes80/status/1641584810702385153")</f>
        <v>https://twitter.com/saraifuentes80/status/1641584810702385153</v>
      </c>
      <c r="AG83" s="78">
        <v>45015.9825462963</v>
      </c>
      <c r="AH83" s="84">
        <v>45015</v>
      </c>
      <c r="AI83" s="80" t="s">
        <v>8238</v>
      </c>
      <c r="AJ83" s="76" t="s">
        <v>270</v>
      </c>
      <c r="AK83" s="76" t="s">
        <v>8273</v>
      </c>
      <c r="AL83" s="76"/>
      <c r="AM83" s="76" t="b">
        <v>0</v>
      </c>
      <c r="AN83" s="76"/>
      <c r="AO83" s="76"/>
      <c r="AP83" s="76"/>
      <c r="AQ83" s="76"/>
      <c r="AR83" s="76"/>
      <c r="AS83" s="76"/>
      <c r="AT83" s="76"/>
      <c r="AU83" s="76"/>
      <c r="AV83" s="76"/>
      <c r="AW83" s="76"/>
      <c r="AX83" s="76"/>
      <c r="AY83" s="76"/>
      <c r="AZ83" s="76"/>
      <c r="BA83" s="76"/>
      <c r="BB83" s="76"/>
      <c r="BC83" s="76"/>
      <c r="BD83" s="79" t="str">
        <f>HYPERLINK("https://pbs.twimg.com/profile_images/1569370380694949890/qUZs8IpP_normal.jpg")</f>
        <v>https://pbs.twimg.com/profile_images/1569370380694949890/qUZs8IpP_normal.jpg</v>
      </c>
      <c r="BE83" s="80" t="s">
        <v>8404</v>
      </c>
      <c r="BF83" s="80" t="s">
        <v>8404</v>
      </c>
      <c r="BG83" s="76"/>
      <c r="BH83" s="80" t="s">
        <v>306</v>
      </c>
      <c r="BI83" s="80" t="s">
        <v>306</v>
      </c>
      <c r="BJ83" s="80" t="s">
        <v>8414</v>
      </c>
      <c r="BK83" s="80" t="s">
        <v>8414</v>
      </c>
      <c r="BL83" s="76">
        <v>3307960980</v>
      </c>
      <c r="BM83" s="76"/>
      <c r="BN83" s="76"/>
      <c r="BO83" s="76"/>
      <c r="BP83" s="76"/>
      <c r="BQ83" s="76"/>
      <c r="BR83" s="76"/>
      <c r="BS83" s="76">
        <v>2</v>
      </c>
      <c r="BT83" s="75" t="str">
        <f>REPLACE(INDEX(GroupVertices[Group],MATCH(Edges39[[#This Row],[Vertex 1]],GroupVertices[Vertex],0)),1,1,"")</f>
        <v>2</v>
      </c>
      <c r="BU83" s="75" t="str">
        <f>REPLACE(INDEX(GroupVertices[Group],MATCH(Edges39[[#This Row],[Vertex 2]],GroupVertices[Vertex],0)),1,1,"")</f>
        <v>2</v>
      </c>
      <c r="BV83" s="45">
        <v>0</v>
      </c>
      <c r="BW83" s="46">
        <v>0</v>
      </c>
      <c r="BX83" s="45">
        <v>0</v>
      </c>
      <c r="BY83" s="46">
        <v>0</v>
      </c>
      <c r="BZ83" s="45">
        <v>0</v>
      </c>
      <c r="CA83" s="46">
        <v>0</v>
      </c>
      <c r="CB83" s="45">
        <v>11</v>
      </c>
      <c r="CC83" s="46">
        <v>55</v>
      </c>
      <c r="CD83" s="45">
        <v>20</v>
      </c>
    </row>
    <row r="84" spans="1:82" ht="15">
      <c r="A84" s="61" t="s">
        <v>8036</v>
      </c>
      <c r="B84" s="61" t="s">
        <v>8028</v>
      </c>
      <c r="C84" s="62"/>
      <c r="D84" s="63"/>
      <c r="E84" s="64"/>
      <c r="F84" s="65"/>
      <c r="G84" s="62"/>
      <c r="H84" s="66"/>
      <c r="I84" s="67"/>
      <c r="J84" s="67"/>
      <c r="K84" s="31" t="s">
        <v>65</v>
      </c>
      <c r="L84" s="74">
        <v>84</v>
      </c>
      <c r="M84" s="74"/>
      <c r="N84" s="69"/>
      <c r="O84" s="76" t="s">
        <v>273</v>
      </c>
      <c r="P84" s="78">
        <v>45021.85481481482</v>
      </c>
      <c r="Q84" s="76" t="s">
        <v>8073</v>
      </c>
      <c r="R84" s="76">
        <v>5</v>
      </c>
      <c r="S84" s="76">
        <v>0</v>
      </c>
      <c r="T84" s="76">
        <v>0</v>
      </c>
      <c r="U84" s="76">
        <v>0</v>
      </c>
      <c r="V84" s="76">
        <v>0</v>
      </c>
      <c r="W84" s="76"/>
      <c r="X84" s="76"/>
      <c r="Y84" s="76"/>
      <c r="Z84" s="76" t="s">
        <v>8028</v>
      </c>
      <c r="AA84" s="76"/>
      <c r="AB84" s="76"/>
      <c r="AC84" s="76"/>
      <c r="AD84" s="76"/>
      <c r="AE84" s="76" t="s">
        <v>287</v>
      </c>
      <c r="AF84" s="79" t="str">
        <f>HYPERLINK("https://twitter.com/saraifuentes80/status/1643712850404188160")</f>
        <v>https://twitter.com/saraifuentes80/status/1643712850404188160</v>
      </c>
      <c r="AG84" s="78">
        <v>45021.85481481482</v>
      </c>
      <c r="AH84" s="84">
        <v>45021</v>
      </c>
      <c r="AI84" s="80" t="s">
        <v>8239</v>
      </c>
      <c r="AJ84" s="76" t="s">
        <v>270</v>
      </c>
      <c r="AK84" s="76" t="s">
        <v>8281</v>
      </c>
      <c r="AL84" s="76" t="s">
        <v>8301</v>
      </c>
      <c r="AM84" s="76" t="b">
        <v>0</v>
      </c>
      <c r="AN84" s="76"/>
      <c r="AO84" s="76"/>
      <c r="AP84" s="76"/>
      <c r="AQ84" s="76"/>
      <c r="AR84" s="76"/>
      <c r="AS84" s="76"/>
      <c r="AT84" s="76"/>
      <c r="AU84" s="76"/>
      <c r="AV84" s="76"/>
      <c r="AW84" s="76"/>
      <c r="AX84" s="76"/>
      <c r="AY84" s="76"/>
      <c r="AZ84" s="76"/>
      <c r="BA84" s="76"/>
      <c r="BB84" s="76"/>
      <c r="BC84" s="76"/>
      <c r="BD84" s="79" t="str">
        <f>HYPERLINK("https://pbs.twimg.com/profile_images/1569370380694949890/qUZs8IpP_normal.jpg")</f>
        <v>https://pbs.twimg.com/profile_images/1569370380694949890/qUZs8IpP_normal.jpg</v>
      </c>
      <c r="BE84" s="80" t="s">
        <v>8405</v>
      </c>
      <c r="BF84" s="80" t="s">
        <v>8405</v>
      </c>
      <c r="BG84" s="76"/>
      <c r="BH84" s="80" t="s">
        <v>306</v>
      </c>
      <c r="BI84" s="80" t="s">
        <v>306</v>
      </c>
      <c r="BJ84" s="80" t="s">
        <v>8415</v>
      </c>
      <c r="BK84" s="80" t="s">
        <v>8415</v>
      </c>
      <c r="BL84" s="76">
        <v>3307960980</v>
      </c>
      <c r="BM84" s="76"/>
      <c r="BN84" s="76"/>
      <c r="BO84" s="76"/>
      <c r="BP84" s="76"/>
      <c r="BQ84" s="76"/>
      <c r="BR84" s="76"/>
      <c r="BS84" s="76">
        <v>2</v>
      </c>
      <c r="BT84" s="75" t="str">
        <f>REPLACE(INDEX(GroupVertices[Group],MATCH(Edges39[[#This Row],[Vertex 1]],GroupVertices[Vertex],0)),1,1,"")</f>
        <v>2</v>
      </c>
      <c r="BU84" s="75" t="str">
        <f>REPLACE(INDEX(GroupVertices[Group],MATCH(Edges39[[#This Row],[Vertex 2]],GroupVertices[Vertex],0)),1,1,"")</f>
        <v>2</v>
      </c>
      <c r="BV84" s="45"/>
      <c r="BW84" s="46"/>
      <c r="BX84" s="45"/>
      <c r="BY84" s="46"/>
      <c r="BZ84" s="45"/>
      <c r="CA84" s="46"/>
      <c r="CB84" s="45"/>
      <c r="CC84" s="46"/>
      <c r="CD84" s="45"/>
    </row>
    <row r="85" spans="1:82" ht="15">
      <c r="A85" s="61" t="s">
        <v>8036</v>
      </c>
      <c r="B85" s="61" t="s">
        <v>8028</v>
      </c>
      <c r="C85" s="62"/>
      <c r="D85" s="63"/>
      <c r="E85" s="64"/>
      <c r="F85" s="65"/>
      <c r="G85" s="62"/>
      <c r="H85" s="66"/>
      <c r="I85" s="67"/>
      <c r="J85" s="67"/>
      <c r="K85" s="31" t="s">
        <v>65</v>
      </c>
      <c r="L85" s="74">
        <v>85</v>
      </c>
      <c r="M85" s="74"/>
      <c r="N85" s="69"/>
      <c r="O85" s="76" t="s">
        <v>271</v>
      </c>
      <c r="P85" s="78">
        <v>45021.85481481482</v>
      </c>
      <c r="Q85" s="76" t="s">
        <v>8073</v>
      </c>
      <c r="R85" s="76">
        <v>5</v>
      </c>
      <c r="S85" s="76">
        <v>0</v>
      </c>
      <c r="T85" s="76">
        <v>0</v>
      </c>
      <c r="U85" s="76">
        <v>0</v>
      </c>
      <c r="V85" s="76">
        <v>0</v>
      </c>
      <c r="W85" s="76"/>
      <c r="X85" s="76"/>
      <c r="Y85" s="76"/>
      <c r="Z85" s="76" t="s">
        <v>8028</v>
      </c>
      <c r="AA85" s="76"/>
      <c r="AB85" s="76"/>
      <c r="AC85" s="76"/>
      <c r="AD85" s="76"/>
      <c r="AE85" s="76" t="s">
        <v>287</v>
      </c>
      <c r="AF85" s="79" t="str">
        <f>HYPERLINK("https://twitter.com/saraifuentes80/status/1643712850404188160")</f>
        <v>https://twitter.com/saraifuentes80/status/1643712850404188160</v>
      </c>
      <c r="AG85" s="78">
        <v>45021.85481481482</v>
      </c>
      <c r="AH85" s="84">
        <v>45021</v>
      </c>
      <c r="AI85" s="80" t="s">
        <v>8239</v>
      </c>
      <c r="AJ85" s="76" t="s">
        <v>270</v>
      </c>
      <c r="AK85" s="76" t="s">
        <v>8281</v>
      </c>
      <c r="AL85" s="76" t="s">
        <v>8301</v>
      </c>
      <c r="AM85" s="76" t="b">
        <v>0</v>
      </c>
      <c r="AN85" s="76"/>
      <c r="AO85" s="76"/>
      <c r="AP85" s="76"/>
      <c r="AQ85" s="76"/>
      <c r="AR85" s="76"/>
      <c r="AS85" s="76"/>
      <c r="AT85" s="76"/>
      <c r="AU85" s="76"/>
      <c r="AV85" s="76"/>
      <c r="AW85" s="76"/>
      <c r="AX85" s="76"/>
      <c r="AY85" s="76"/>
      <c r="AZ85" s="76"/>
      <c r="BA85" s="76"/>
      <c r="BB85" s="76"/>
      <c r="BC85" s="76"/>
      <c r="BD85" s="79" t="str">
        <f>HYPERLINK("https://pbs.twimg.com/profile_images/1569370380694949890/qUZs8IpP_normal.jpg")</f>
        <v>https://pbs.twimg.com/profile_images/1569370380694949890/qUZs8IpP_normal.jpg</v>
      </c>
      <c r="BE85" s="80" t="s">
        <v>8405</v>
      </c>
      <c r="BF85" s="80" t="s">
        <v>8405</v>
      </c>
      <c r="BG85" s="76"/>
      <c r="BH85" s="80" t="s">
        <v>306</v>
      </c>
      <c r="BI85" s="80" t="s">
        <v>306</v>
      </c>
      <c r="BJ85" s="80" t="s">
        <v>8415</v>
      </c>
      <c r="BK85" s="80" t="s">
        <v>8415</v>
      </c>
      <c r="BL85" s="76">
        <v>3307960980</v>
      </c>
      <c r="BM85" s="76"/>
      <c r="BN85" s="76"/>
      <c r="BO85" s="76"/>
      <c r="BP85" s="76"/>
      <c r="BQ85" s="76"/>
      <c r="BR85" s="76"/>
      <c r="BS85" s="76">
        <v>2</v>
      </c>
      <c r="BT85" s="75" t="str">
        <f>REPLACE(INDEX(GroupVertices[Group],MATCH(Edges39[[#This Row],[Vertex 1]],GroupVertices[Vertex],0)),1,1,"")</f>
        <v>2</v>
      </c>
      <c r="BU85" s="75" t="str">
        <f>REPLACE(INDEX(GroupVertices[Group],MATCH(Edges39[[#This Row],[Vertex 2]],GroupVertices[Vertex],0)),1,1,"")</f>
        <v>2</v>
      </c>
      <c r="BV85" s="45">
        <v>0</v>
      </c>
      <c r="BW85" s="46">
        <v>0</v>
      </c>
      <c r="BX85" s="45">
        <v>0</v>
      </c>
      <c r="BY85" s="46">
        <v>0</v>
      </c>
      <c r="BZ85" s="45">
        <v>0</v>
      </c>
      <c r="CA85" s="46">
        <v>0</v>
      </c>
      <c r="CB85" s="45">
        <v>11</v>
      </c>
      <c r="CC85" s="46">
        <v>52.38095238095238</v>
      </c>
      <c r="CD85" s="45">
        <v>21</v>
      </c>
    </row>
    <row r="86" spans="1:82" ht="15">
      <c r="A86" s="61" t="s">
        <v>8037</v>
      </c>
      <c r="B86" s="61" t="s">
        <v>8037</v>
      </c>
      <c r="C86" s="62"/>
      <c r="D86" s="63"/>
      <c r="E86" s="64"/>
      <c r="F86" s="65"/>
      <c r="G86" s="62"/>
      <c r="H86" s="66"/>
      <c r="I86" s="67"/>
      <c r="J86" s="67"/>
      <c r="K86" s="31" t="s">
        <v>65</v>
      </c>
      <c r="L86" s="74">
        <v>86</v>
      </c>
      <c r="M86" s="74"/>
      <c r="N86" s="69"/>
      <c r="O86" s="76" t="s">
        <v>212</v>
      </c>
      <c r="P86" s="78">
        <v>45021.80640046296</v>
      </c>
      <c r="Q86" s="76" t="s">
        <v>8095</v>
      </c>
      <c r="R86" s="76">
        <v>1</v>
      </c>
      <c r="S86" s="76">
        <v>0</v>
      </c>
      <c r="T86" s="76">
        <v>0</v>
      </c>
      <c r="U86" s="76">
        <v>0</v>
      </c>
      <c r="V86" s="76">
        <v>41</v>
      </c>
      <c r="W86" s="80" t="s">
        <v>8129</v>
      </c>
      <c r="X86" s="76" t="s">
        <v>8155</v>
      </c>
      <c r="Y86" s="76" t="s">
        <v>8173</v>
      </c>
      <c r="Z86" s="76"/>
      <c r="AA86" s="76"/>
      <c r="AB86" s="79" t="str">
        <f>HYPERLINK("https://pbs.twimg.com/media/Fs-UKgEXsAIM48U.jpg")</f>
        <v>https://pbs.twimg.com/media/Fs-UKgEXsAIM48U.jpg</v>
      </c>
      <c r="AC86" s="76" t="s">
        <v>281</v>
      </c>
      <c r="AD86" s="76"/>
      <c r="AE86" s="76" t="s">
        <v>287</v>
      </c>
      <c r="AF86" s="79" t="str">
        <f>HYPERLINK("https://twitter.com/grupo_loci/status/1643695303923564544")</f>
        <v>https://twitter.com/grupo_loci/status/1643695303923564544</v>
      </c>
      <c r="AG86" s="78">
        <v>45021.80640046296</v>
      </c>
      <c r="AH86" s="84">
        <v>45021</v>
      </c>
      <c r="AI86" s="80" t="s">
        <v>8240</v>
      </c>
      <c r="AJ86" s="76" t="s">
        <v>270</v>
      </c>
      <c r="AK86" s="76" t="s">
        <v>8289</v>
      </c>
      <c r="AL86" s="76" t="s">
        <v>8305</v>
      </c>
      <c r="AM86" s="76" t="b">
        <v>0</v>
      </c>
      <c r="AN86" s="76"/>
      <c r="AO86" s="76"/>
      <c r="AP86" s="76"/>
      <c r="AQ86" s="76"/>
      <c r="AR86" s="76"/>
      <c r="AS86" s="76"/>
      <c r="AT86" s="76"/>
      <c r="AU86" s="76"/>
      <c r="AV86" s="76"/>
      <c r="AW86" s="76" t="s">
        <v>8334</v>
      </c>
      <c r="AX86" s="76"/>
      <c r="AY86" s="76">
        <v>2000</v>
      </c>
      <c r="AZ86" s="76">
        <v>1419</v>
      </c>
      <c r="BA86" s="76"/>
      <c r="BB86" s="76"/>
      <c r="BC86" s="76"/>
      <c r="BD86" s="79" t="str">
        <f>HYPERLINK("https://pbs.twimg.com/media/Fs-UKgEXsAIM48U.jpg")</f>
        <v>https://pbs.twimg.com/media/Fs-UKgEXsAIM48U.jpg</v>
      </c>
      <c r="BE86" s="80" t="s">
        <v>8406</v>
      </c>
      <c r="BF86" s="80" t="s">
        <v>8406</v>
      </c>
      <c r="BG86" s="76"/>
      <c r="BH86" s="80" t="s">
        <v>306</v>
      </c>
      <c r="BI86" s="80" t="s">
        <v>306</v>
      </c>
      <c r="BJ86" s="80" t="s">
        <v>306</v>
      </c>
      <c r="BK86" s="80" t="s">
        <v>8406</v>
      </c>
      <c r="BL86" s="80" t="s">
        <v>8455</v>
      </c>
      <c r="BM86" s="76"/>
      <c r="BN86" s="76"/>
      <c r="BO86" s="76"/>
      <c r="BP86" s="76"/>
      <c r="BQ86" s="76"/>
      <c r="BR86" s="76"/>
      <c r="BS86" s="76">
        <v>1</v>
      </c>
      <c r="BT86" s="75" t="str">
        <f>REPLACE(INDEX(GroupVertices[Group],MATCH(Edges39[[#This Row],[Vertex 1]],GroupVertices[Vertex],0)),1,1,"")</f>
        <v>6</v>
      </c>
      <c r="BU86" s="75" t="str">
        <f>REPLACE(INDEX(GroupVertices[Group],MATCH(Edges39[[#This Row],[Vertex 2]],GroupVertices[Vertex],0)),1,1,"")</f>
        <v>6</v>
      </c>
      <c r="BV86" s="45">
        <v>0</v>
      </c>
      <c r="BW86" s="46">
        <v>0</v>
      </c>
      <c r="BX86" s="45">
        <v>0</v>
      </c>
      <c r="BY86" s="46">
        <v>0</v>
      </c>
      <c r="BZ86" s="45">
        <v>0</v>
      </c>
      <c r="CA86" s="46">
        <v>0</v>
      </c>
      <c r="CB86" s="45">
        <v>22</v>
      </c>
      <c r="CC86" s="46">
        <v>68.75</v>
      </c>
      <c r="CD86" s="45">
        <v>32</v>
      </c>
    </row>
    <row r="87" spans="1:82" ht="15">
      <c r="A87" s="61" t="s">
        <v>8038</v>
      </c>
      <c r="B87" s="61" t="s">
        <v>8049</v>
      </c>
      <c r="C87" s="62"/>
      <c r="D87" s="63"/>
      <c r="E87" s="64"/>
      <c r="F87" s="65"/>
      <c r="G87" s="62"/>
      <c r="H87" s="66"/>
      <c r="I87" s="67"/>
      <c r="J87" s="67"/>
      <c r="K87" s="31" t="s">
        <v>65</v>
      </c>
      <c r="L87" s="74">
        <v>87</v>
      </c>
      <c r="M87" s="74"/>
      <c r="N87" s="69"/>
      <c r="O87" s="76" t="s">
        <v>272</v>
      </c>
      <c r="P87" s="78">
        <v>45015.697430555556</v>
      </c>
      <c r="Q87" s="76" t="s">
        <v>8096</v>
      </c>
      <c r="R87" s="76">
        <v>0</v>
      </c>
      <c r="S87" s="76">
        <v>0</v>
      </c>
      <c r="T87" s="76">
        <v>0</v>
      </c>
      <c r="U87" s="76">
        <v>0</v>
      </c>
      <c r="V87" s="76">
        <v>67</v>
      </c>
      <c r="W87" s="76"/>
      <c r="X87" s="76" t="s">
        <v>8146</v>
      </c>
      <c r="Y87" s="76" t="s">
        <v>8176</v>
      </c>
      <c r="Z87" s="76" t="s">
        <v>8049</v>
      </c>
      <c r="AA87" s="76"/>
      <c r="AB87" s="76" t="s">
        <v>8193</v>
      </c>
      <c r="AC87" s="76" t="s">
        <v>284</v>
      </c>
      <c r="AD87" s="76"/>
      <c r="AE87" s="76" t="s">
        <v>287</v>
      </c>
      <c r="AF87" s="79" t="str">
        <f>HYPERLINK("https://twitter.com/cofoce/status/1641481488569958401")</f>
        <v>https://twitter.com/cofoce/status/1641481488569958401</v>
      </c>
      <c r="AG87" s="78">
        <v>45015.697430555556</v>
      </c>
      <c r="AH87" s="84">
        <v>45015</v>
      </c>
      <c r="AI87" s="80" t="s">
        <v>8241</v>
      </c>
      <c r="AJ87" s="76" t="s">
        <v>270</v>
      </c>
      <c r="AK87" s="76" t="s">
        <v>8272</v>
      </c>
      <c r="AL87" s="76" t="s">
        <v>8301</v>
      </c>
      <c r="AM87" s="76" t="b">
        <v>0</v>
      </c>
      <c r="AN87" s="76"/>
      <c r="AO87" s="76"/>
      <c r="AP87" s="76"/>
      <c r="AQ87" s="76"/>
      <c r="AR87" s="76"/>
      <c r="AS87" s="76"/>
      <c r="AT87" s="76"/>
      <c r="AU87" s="76"/>
      <c r="AV87" s="76"/>
      <c r="AW87" s="76" t="s">
        <v>8325</v>
      </c>
      <c r="AX87" s="76"/>
      <c r="AY87" s="76" t="s">
        <v>8354</v>
      </c>
      <c r="AZ87" s="76" t="s">
        <v>305</v>
      </c>
      <c r="BA87" s="76"/>
      <c r="BB87" s="76"/>
      <c r="BC87" s="76"/>
      <c r="BD87" s="79" t="str">
        <f>HYPERLINK("https://pbs.twimg.com/media/Fse2tgnXsAItyl2.jpg")</f>
        <v>https://pbs.twimg.com/media/Fse2tgnXsAItyl2.jpg</v>
      </c>
      <c r="BE87" s="80" t="s">
        <v>8407</v>
      </c>
      <c r="BF87" s="80" t="s">
        <v>8407</v>
      </c>
      <c r="BG87" s="76"/>
      <c r="BH87" s="80" t="s">
        <v>306</v>
      </c>
      <c r="BI87" s="80" t="s">
        <v>306</v>
      </c>
      <c r="BJ87" s="80" t="s">
        <v>306</v>
      </c>
      <c r="BK87" s="80" t="s">
        <v>8407</v>
      </c>
      <c r="BL87" s="76">
        <v>122829751</v>
      </c>
      <c r="BM87" s="76"/>
      <c r="BN87" s="76"/>
      <c r="BO87" s="76"/>
      <c r="BP87" s="76"/>
      <c r="BQ87" s="76"/>
      <c r="BR87" s="76"/>
      <c r="BS87" s="76">
        <v>1</v>
      </c>
      <c r="BT87" s="75" t="str">
        <f>REPLACE(INDEX(GroupVertices[Group],MATCH(Edges39[[#This Row],[Vertex 1]],GroupVertices[Vertex],0)),1,1,"")</f>
        <v>1</v>
      </c>
      <c r="BU87" s="75" t="str">
        <f>REPLACE(INDEX(GroupVertices[Group],MATCH(Edges39[[#This Row],[Vertex 2]],GroupVertices[Vertex],0)),1,1,"")</f>
        <v>1</v>
      </c>
      <c r="BV87" s="45">
        <v>0</v>
      </c>
      <c r="BW87" s="46">
        <v>0</v>
      </c>
      <c r="BX87" s="45">
        <v>0</v>
      </c>
      <c r="BY87" s="46">
        <v>0</v>
      </c>
      <c r="BZ87" s="45">
        <v>0</v>
      </c>
      <c r="CA87" s="46">
        <v>0</v>
      </c>
      <c r="CB87" s="45">
        <v>13</v>
      </c>
      <c r="CC87" s="46">
        <v>52</v>
      </c>
      <c r="CD87" s="45">
        <v>25</v>
      </c>
    </row>
    <row r="88" spans="1:82" ht="15">
      <c r="A88" s="61" t="s">
        <v>8039</v>
      </c>
      <c r="B88" s="61" t="s">
        <v>8049</v>
      </c>
      <c r="C88" s="62"/>
      <c r="D88" s="63"/>
      <c r="E88" s="64"/>
      <c r="F88" s="65"/>
      <c r="G88" s="62"/>
      <c r="H88" s="66"/>
      <c r="I88" s="67"/>
      <c r="J88" s="67"/>
      <c r="K88" s="31" t="s">
        <v>65</v>
      </c>
      <c r="L88" s="74">
        <v>88</v>
      </c>
      <c r="M88" s="74"/>
      <c r="N88" s="69"/>
      <c r="O88" s="76" t="s">
        <v>272</v>
      </c>
      <c r="P88" s="78">
        <v>45016.958333333336</v>
      </c>
      <c r="Q88" s="76" t="s">
        <v>8097</v>
      </c>
      <c r="R88" s="76">
        <v>0</v>
      </c>
      <c r="S88" s="76">
        <v>1</v>
      </c>
      <c r="T88" s="76">
        <v>0</v>
      </c>
      <c r="U88" s="76">
        <v>0</v>
      </c>
      <c r="V88" s="76">
        <v>102</v>
      </c>
      <c r="W88" s="76"/>
      <c r="X88" s="79" t="str">
        <f>HYPERLINK("https://twitter.com/MundoEjecutivo/status/1641938424356810754/video/1")</f>
        <v>https://twitter.com/MundoEjecutivo/status/1641938424356810754/video/1</v>
      </c>
      <c r="Y88" s="76" t="s">
        <v>279</v>
      </c>
      <c r="Z88" s="76" t="s">
        <v>8049</v>
      </c>
      <c r="AA88" s="76"/>
      <c r="AB88" s="79" t="str">
        <f>HYPERLINK("https://pbs.twimg.com/ext_tw_video_thumb/1641917229666037760/pu/img/2DrsewOg-efRJA-k.jpg")</f>
        <v>https://pbs.twimg.com/ext_tw_video_thumb/1641917229666037760/pu/img/2DrsewOg-efRJA-k.jpg</v>
      </c>
      <c r="AC88" s="76" t="s">
        <v>282</v>
      </c>
      <c r="AD88" s="76"/>
      <c r="AE88" s="76" t="s">
        <v>287</v>
      </c>
      <c r="AF88" s="79" t="str">
        <f>HYPERLINK("https://twitter.com/mundoejecutivo/status/1641938424356810754")</f>
        <v>https://twitter.com/mundoejecutivo/status/1641938424356810754</v>
      </c>
      <c r="AG88" s="78">
        <v>45016.958333333336</v>
      </c>
      <c r="AH88" s="84">
        <v>45016</v>
      </c>
      <c r="AI88" s="80" t="s">
        <v>8242</v>
      </c>
      <c r="AJ88" s="76" t="s">
        <v>270</v>
      </c>
      <c r="AK88" s="76" t="s">
        <v>8284</v>
      </c>
      <c r="AL88" s="76" t="s">
        <v>8306</v>
      </c>
      <c r="AM88" s="76" t="b">
        <v>0</v>
      </c>
      <c r="AN88" s="76"/>
      <c r="AO88" s="76"/>
      <c r="AP88" s="76"/>
      <c r="AQ88" s="76"/>
      <c r="AR88" s="76"/>
      <c r="AS88" s="76"/>
      <c r="AT88" s="76"/>
      <c r="AU88" s="76"/>
      <c r="AV88" s="76"/>
      <c r="AW88" s="76" t="s">
        <v>8335</v>
      </c>
      <c r="AX88" s="76">
        <v>34958</v>
      </c>
      <c r="AY88" s="76">
        <v>720</v>
      </c>
      <c r="AZ88" s="76">
        <v>1280</v>
      </c>
      <c r="BA88" s="76">
        <v>22</v>
      </c>
      <c r="BB88" s="76"/>
      <c r="BC88" s="76"/>
      <c r="BD88" s="79" t="str">
        <f>HYPERLINK("https://pbs.twimg.com/ext_tw_video_thumb/1641917229666037760/pu/img/2DrsewOg-efRJA-k.jpg")</f>
        <v>https://pbs.twimg.com/ext_tw_video_thumb/1641917229666037760/pu/img/2DrsewOg-efRJA-k.jpg</v>
      </c>
      <c r="BE88" s="80" t="s">
        <v>8408</v>
      </c>
      <c r="BF88" s="80" t="s">
        <v>8408</v>
      </c>
      <c r="BG88" s="76"/>
      <c r="BH88" s="80" t="s">
        <v>306</v>
      </c>
      <c r="BI88" s="80" t="s">
        <v>306</v>
      </c>
      <c r="BJ88" s="80" t="s">
        <v>306</v>
      </c>
      <c r="BK88" s="80" t="s">
        <v>8408</v>
      </c>
      <c r="BL88" s="76">
        <v>81963817</v>
      </c>
      <c r="BM88" s="76"/>
      <c r="BN88" s="76"/>
      <c r="BO88" s="76"/>
      <c r="BP88" s="76"/>
      <c r="BQ88" s="76"/>
      <c r="BR88" s="76"/>
      <c r="BS88" s="76">
        <v>2</v>
      </c>
      <c r="BT88" s="75" t="str">
        <f>REPLACE(INDEX(GroupVertices[Group],MATCH(Edges39[[#This Row],[Vertex 1]],GroupVertices[Vertex],0)),1,1,"")</f>
        <v>1</v>
      </c>
      <c r="BU88" s="75" t="str">
        <f>REPLACE(INDEX(GroupVertices[Group],MATCH(Edges39[[#This Row],[Vertex 2]],GroupVertices[Vertex],0)),1,1,"")</f>
        <v>1</v>
      </c>
      <c r="BV88" s="45">
        <v>0</v>
      </c>
      <c r="BW88" s="46">
        <v>0</v>
      </c>
      <c r="BX88" s="45">
        <v>0</v>
      </c>
      <c r="BY88" s="46">
        <v>0</v>
      </c>
      <c r="BZ88" s="45">
        <v>0</v>
      </c>
      <c r="CA88" s="46">
        <v>0</v>
      </c>
      <c r="CB88" s="45">
        <v>20</v>
      </c>
      <c r="CC88" s="46">
        <v>58.8235294117647</v>
      </c>
      <c r="CD88" s="45">
        <v>34</v>
      </c>
    </row>
    <row r="89" spans="1:82" ht="15">
      <c r="A89" s="61" t="s">
        <v>8039</v>
      </c>
      <c r="B89" s="61" t="s">
        <v>8049</v>
      </c>
      <c r="C89" s="62"/>
      <c r="D89" s="63"/>
      <c r="E89" s="64"/>
      <c r="F89" s="65"/>
      <c r="G89" s="62"/>
      <c r="H89" s="66"/>
      <c r="I89" s="67"/>
      <c r="J89" s="67"/>
      <c r="K89" s="31" t="s">
        <v>65</v>
      </c>
      <c r="L89" s="74">
        <v>89</v>
      </c>
      <c r="M89" s="74"/>
      <c r="N89" s="69"/>
      <c r="O89" s="76" t="s">
        <v>272</v>
      </c>
      <c r="P89" s="78">
        <v>45021.95835648148</v>
      </c>
      <c r="Q89" s="76" t="s">
        <v>8098</v>
      </c>
      <c r="R89" s="76">
        <v>0</v>
      </c>
      <c r="S89" s="76">
        <v>0</v>
      </c>
      <c r="T89" s="76">
        <v>1</v>
      </c>
      <c r="U89" s="76">
        <v>0</v>
      </c>
      <c r="V89" s="76">
        <v>163</v>
      </c>
      <c r="W89" s="76"/>
      <c r="X89" s="76" t="s">
        <v>8156</v>
      </c>
      <c r="Y89" s="76" t="s">
        <v>280</v>
      </c>
      <c r="Z89" s="76" t="s">
        <v>8049</v>
      </c>
      <c r="AA89" s="76"/>
      <c r="AB89" s="76" t="s">
        <v>8194</v>
      </c>
      <c r="AC89" s="76" t="s">
        <v>284</v>
      </c>
      <c r="AD89" s="76"/>
      <c r="AE89" s="76" t="s">
        <v>287</v>
      </c>
      <c r="AF89" s="79" t="str">
        <f>HYPERLINK("https://twitter.com/mundoejecutivo/status/1643750369099644929")</f>
        <v>https://twitter.com/mundoejecutivo/status/1643750369099644929</v>
      </c>
      <c r="AG89" s="78">
        <v>45021.95835648148</v>
      </c>
      <c r="AH89" s="84">
        <v>45021</v>
      </c>
      <c r="AI89" s="80" t="s">
        <v>8243</v>
      </c>
      <c r="AJ89" s="76" t="s">
        <v>270</v>
      </c>
      <c r="AK89" s="76"/>
      <c r="AL89" s="76" t="s">
        <v>8307</v>
      </c>
      <c r="AM89" s="76" t="b">
        <v>0</v>
      </c>
      <c r="AN89" s="76"/>
      <c r="AO89" s="76"/>
      <c r="AP89" s="76"/>
      <c r="AQ89" s="76"/>
      <c r="AR89" s="76"/>
      <c r="AS89" s="76"/>
      <c r="AT89" s="76"/>
      <c r="AU89" s="76"/>
      <c r="AV89" s="76"/>
      <c r="AW89" s="76" t="s">
        <v>8336</v>
      </c>
      <c r="AX89" s="76"/>
      <c r="AY89" s="76" t="s">
        <v>8354</v>
      </c>
      <c r="AZ89" s="76" t="s">
        <v>305</v>
      </c>
      <c r="BA89" s="76"/>
      <c r="BB89" s="76"/>
      <c r="BC89" s="76"/>
      <c r="BD89" s="79" t="str">
        <f>HYPERLINK("https://pbs.twimg.com/media/Fs7hMG5XgAATO3M.jpg")</f>
        <v>https://pbs.twimg.com/media/Fs7hMG5XgAATO3M.jpg</v>
      </c>
      <c r="BE89" s="80" t="s">
        <v>8409</v>
      </c>
      <c r="BF89" s="80" t="s">
        <v>8409</v>
      </c>
      <c r="BG89" s="76"/>
      <c r="BH89" s="80" t="s">
        <v>306</v>
      </c>
      <c r="BI89" s="80" t="s">
        <v>306</v>
      </c>
      <c r="BJ89" s="80" t="s">
        <v>306</v>
      </c>
      <c r="BK89" s="80" t="s">
        <v>8409</v>
      </c>
      <c r="BL89" s="76">
        <v>81963817</v>
      </c>
      <c r="BM89" s="76"/>
      <c r="BN89" s="76"/>
      <c r="BO89" s="76"/>
      <c r="BP89" s="76"/>
      <c r="BQ89" s="76"/>
      <c r="BR89" s="76"/>
      <c r="BS89" s="76">
        <v>2</v>
      </c>
      <c r="BT89" s="75" t="str">
        <f>REPLACE(INDEX(GroupVertices[Group],MATCH(Edges39[[#This Row],[Vertex 1]],GroupVertices[Vertex],0)),1,1,"")</f>
        <v>1</v>
      </c>
      <c r="BU89" s="75" t="str">
        <f>REPLACE(INDEX(GroupVertices[Group],MATCH(Edges39[[#This Row],[Vertex 2]],GroupVertices[Vertex],0)),1,1,"")</f>
        <v>1</v>
      </c>
      <c r="BV89" s="45">
        <v>0</v>
      </c>
      <c r="BW89" s="46">
        <v>0</v>
      </c>
      <c r="BX89" s="45">
        <v>0</v>
      </c>
      <c r="BY89" s="46">
        <v>0</v>
      </c>
      <c r="BZ89" s="45">
        <v>0</v>
      </c>
      <c r="CA89" s="46">
        <v>0</v>
      </c>
      <c r="CB89" s="45">
        <v>20</v>
      </c>
      <c r="CC89" s="46">
        <v>58.8235294117647</v>
      </c>
      <c r="CD89" s="45">
        <v>34</v>
      </c>
    </row>
    <row r="90" spans="1:82" ht="15">
      <c r="A90" s="61" t="s">
        <v>8039</v>
      </c>
      <c r="B90" s="61" t="s">
        <v>8049</v>
      </c>
      <c r="C90" s="62"/>
      <c r="D90" s="63"/>
      <c r="E90" s="64"/>
      <c r="F90" s="65"/>
      <c r="G90" s="62"/>
      <c r="H90" s="66"/>
      <c r="I90" s="67"/>
      <c r="J90" s="67"/>
      <c r="K90" s="31" t="s">
        <v>65</v>
      </c>
      <c r="L90" s="74">
        <v>90</v>
      </c>
      <c r="M90" s="74"/>
      <c r="N90" s="69"/>
      <c r="O90" s="76" t="s">
        <v>275</v>
      </c>
      <c r="P90" s="78">
        <v>45022.259351851855</v>
      </c>
      <c r="Q90" s="76" t="s">
        <v>8099</v>
      </c>
      <c r="R90" s="76">
        <v>0</v>
      </c>
      <c r="S90" s="76">
        <v>0</v>
      </c>
      <c r="T90" s="76">
        <v>0</v>
      </c>
      <c r="U90" s="76">
        <v>0</v>
      </c>
      <c r="V90" s="76">
        <v>58</v>
      </c>
      <c r="W90" s="76"/>
      <c r="X90" s="79" t="str">
        <f>HYPERLINK("https://twitter.com/MundoEjecutivo/status/1643859447955980288/photo/1")</f>
        <v>https://twitter.com/MundoEjecutivo/status/1643859447955980288/photo/1</v>
      </c>
      <c r="Y90" s="76" t="s">
        <v>279</v>
      </c>
      <c r="Z90" s="76" t="s">
        <v>8049</v>
      </c>
      <c r="AA90" s="76"/>
      <c r="AB90" s="79" t="str">
        <f>HYPERLINK("https://pbs.twimg.com/media/FtApc5BWYAAgqsb.jpg")</f>
        <v>https://pbs.twimg.com/media/FtApc5BWYAAgqsb.jpg</v>
      </c>
      <c r="AC90" s="76" t="s">
        <v>281</v>
      </c>
      <c r="AD90" s="76"/>
      <c r="AE90" s="76" t="s">
        <v>290</v>
      </c>
      <c r="AF90" s="79" t="str">
        <f>HYPERLINK("https://twitter.com/mundoejecutivo/status/1643859447955980288")</f>
        <v>https://twitter.com/mundoejecutivo/status/1643859447955980288</v>
      </c>
      <c r="AG90" s="78">
        <v>45022.259351851855</v>
      </c>
      <c r="AH90" s="84">
        <v>45022</v>
      </c>
      <c r="AI90" s="80" t="s">
        <v>8244</v>
      </c>
      <c r="AJ90" s="76" t="s">
        <v>270</v>
      </c>
      <c r="AK90" s="76"/>
      <c r="AL90" s="76" t="s">
        <v>8308</v>
      </c>
      <c r="AM90" s="76" t="b">
        <v>0</v>
      </c>
      <c r="AN90" s="76"/>
      <c r="AO90" s="76"/>
      <c r="AP90" s="76"/>
      <c r="AQ90" s="76"/>
      <c r="AR90" s="76"/>
      <c r="AS90" s="76"/>
      <c r="AT90" s="76"/>
      <c r="AU90" s="76"/>
      <c r="AV90" s="76"/>
      <c r="AW90" s="76" t="s">
        <v>8337</v>
      </c>
      <c r="AX90" s="76"/>
      <c r="AY90" s="76">
        <v>627</v>
      </c>
      <c r="AZ90" s="76">
        <v>1200</v>
      </c>
      <c r="BA90" s="76"/>
      <c r="BB90" s="76"/>
      <c r="BC90" s="76"/>
      <c r="BD90" s="79" t="str">
        <f>HYPERLINK("https://pbs.twimg.com/media/FtApc5BWYAAgqsb.jpg")</f>
        <v>https://pbs.twimg.com/media/FtApc5BWYAAgqsb.jpg</v>
      </c>
      <c r="BE90" s="80" t="s">
        <v>8410</v>
      </c>
      <c r="BF90" s="80" t="s">
        <v>8409</v>
      </c>
      <c r="BG90" s="80" t="s">
        <v>8438</v>
      </c>
      <c r="BH90" s="80" t="s">
        <v>8409</v>
      </c>
      <c r="BI90" s="80" t="s">
        <v>306</v>
      </c>
      <c r="BJ90" s="80" t="s">
        <v>306</v>
      </c>
      <c r="BK90" s="80" t="s">
        <v>8409</v>
      </c>
      <c r="BL90" s="76">
        <v>81963817</v>
      </c>
      <c r="BM90" s="76"/>
      <c r="BN90" s="76"/>
      <c r="BO90" s="76"/>
      <c r="BP90" s="76"/>
      <c r="BQ90" s="76"/>
      <c r="BR90" s="76"/>
      <c r="BS90" s="76">
        <v>1</v>
      </c>
      <c r="BT90" s="75" t="str">
        <f>REPLACE(INDEX(GroupVertices[Group],MATCH(Edges39[[#This Row],[Vertex 1]],GroupVertices[Vertex],0)),1,1,"")</f>
        <v>1</v>
      </c>
      <c r="BU90" s="75" t="str">
        <f>REPLACE(INDEX(GroupVertices[Group],MATCH(Edges39[[#This Row],[Vertex 2]],GroupVertices[Vertex],0)),1,1,"")</f>
        <v>1</v>
      </c>
      <c r="BV90" s="45"/>
      <c r="BW90" s="46"/>
      <c r="BX90" s="45"/>
      <c r="BY90" s="46"/>
      <c r="BZ90" s="45"/>
      <c r="CA90" s="46"/>
      <c r="CB90" s="45"/>
      <c r="CC90" s="46"/>
      <c r="CD90" s="45"/>
    </row>
    <row r="91" spans="1:82" ht="15">
      <c r="A91" s="61" t="s">
        <v>8039</v>
      </c>
      <c r="B91" s="61" t="s">
        <v>8039</v>
      </c>
      <c r="C91" s="62"/>
      <c r="D91" s="63"/>
      <c r="E91" s="64"/>
      <c r="F91" s="65"/>
      <c r="G91" s="62"/>
      <c r="H91" s="66"/>
      <c r="I91" s="67"/>
      <c r="J91" s="67"/>
      <c r="K91" s="31" t="s">
        <v>65</v>
      </c>
      <c r="L91" s="74">
        <v>91</v>
      </c>
      <c r="M91" s="74"/>
      <c r="N91" s="69"/>
      <c r="O91" s="76" t="s">
        <v>274</v>
      </c>
      <c r="P91" s="78">
        <v>45022.259351851855</v>
      </c>
      <c r="Q91" s="76" t="s">
        <v>8099</v>
      </c>
      <c r="R91" s="76">
        <v>0</v>
      </c>
      <c r="S91" s="76">
        <v>0</v>
      </c>
      <c r="T91" s="76">
        <v>0</v>
      </c>
      <c r="U91" s="76">
        <v>0</v>
      </c>
      <c r="V91" s="76">
        <v>58</v>
      </c>
      <c r="W91" s="76"/>
      <c r="X91" s="79" t="str">
        <f>HYPERLINK("https://twitter.com/MundoEjecutivo/status/1643859447955980288/photo/1")</f>
        <v>https://twitter.com/MundoEjecutivo/status/1643859447955980288/photo/1</v>
      </c>
      <c r="Y91" s="76" t="s">
        <v>279</v>
      </c>
      <c r="Z91" s="76" t="s">
        <v>8049</v>
      </c>
      <c r="AA91" s="76"/>
      <c r="AB91" s="79" t="str">
        <f>HYPERLINK("https://pbs.twimg.com/media/FtApc5BWYAAgqsb.jpg")</f>
        <v>https://pbs.twimg.com/media/FtApc5BWYAAgqsb.jpg</v>
      </c>
      <c r="AC91" s="76" t="s">
        <v>281</v>
      </c>
      <c r="AD91" s="76"/>
      <c r="AE91" s="76" t="s">
        <v>290</v>
      </c>
      <c r="AF91" s="79" t="str">
        <f>HYPERLINK("https://twitter.com/mundoejecutivo/status/1643859447955980288")</f>
        <v>https://twitter.com/mundoejecutivo/status/1643859447955980288</v>
      </c>
      <c r="AG91" s="78">
        <v>45022.259351851855</v>
      </c>
      <c r="AH91" s="84">
        <v>45022</v>
      </c>
      <c r="AI91" s="80" t="s">
        <v>8244</v>
      </c>
      <c r="AJ91" s="76" t="s">
        <v>270</v>
      </c>
      <c r="AK91" s="76"/>
      <c r="AL91" s="76" t="s">
        <v>8308</v>
      </c>
      <c r="AM91" s="76" t="b">
        <v>0</v>
      </c>
      <c r="AN91" s="76"/>
      <c r="AO91" s="76"/>
      <c r="AP91" s="76"/>
      <c r="AQ91" s="76"/>
      <c r="AR91" s="76"/>
      <c r="AS91" s="76"/>
      <c r="AT91" s="76"/>
      <c r="AU91" s="76"/>
      <c r="AV91" s="76"/>
      <c r="AW91" s="76" t="s">
        <v>8337</v>
      </c>
      <c r="AX91" s="76"/>
      <c r="AY91" s="76">
        <v>627</v>
      </c>
      <c r="AZ91" s="76">
        <v>1200</v>
      </c>
      <c r="BA91" s="76"/>
      <c r="BB91" s="76"/>
      <c r="BC91" s="76"/>
      <c r="BD91" s="79" t="str">
        <f>HYPERLINK("https://pbs.twimg.com/media/FtApc5BWYAAgqsb.jpg")</f>
        <v>https://pbs.twimg.com/media/FtApc5BWYAAgqsb.jpg</v>
      </c>
      <c r="BE91" s="80" t="s">
        <v>8410</v>
      </c>
      <c r="BF91" s="80" t="s">
        <v>8409</v>
      </c>
      <c r="BG91" s="80" t="s">
        <v>8438</v>
      </c>
      <c r="BH91" s="80" t="s">
        <v>8409</v>
      </c>
      <c r="BI91" s="80" t="s">
        <v>306</v>
      </c>
      <c r="BJ91" s="80" t="s">
        <v>306</v>
      </c>
      <c r="BK91" s="80" t="s">
        <v>8409</v>
      </c>
      <c r="BL91" s="76">
        <v>81963817</v>
      </c>
      <c r="BM91" s="76"/>
      <c r="BN91" s="76"/>
      <c r="BO91" s="76"/>
      <c r="BP91" s="76"/>
      <c r="BQ91" s="76"/>
      <c r="BR91" s="76"/>
      <c r="BS91" s="76">
        <v>1</v>
      </c>
      <c r="BT91" s="75" t="str">
        <f>REPLACE(INDEX(GroupVertices[Group],MATCH(Edges39[[#This Row],[Vertex 1]],GroupVertices[Vertex],0)),1,1,"")</f>
        <v>1</v>
      </c>
      <c r="BU91" s="75" t="str">
        <f>REPLACE(INDEX(GroupVertices[Group],MATCH(Edges39[[#This Row],[Vertex 2]],GroupVertices[Vertex],0)),1,1,"")</f>
        <v>1</v>
      </c>
      <c r="BV91" s="45">
        <v>0</v>
      </c>
      <c r="BW91" s="46">
        <v>0</v>
      </c>
      <c r="BX91" s="45">
        <v>0</v>
      </c>
      <c r="BY91" s="46">
        <v>0</v>
      </c>
      <c r="BZ91" s="45">
        <v>0</v>
      </c>
      <c r="CA91" s="46">
        <v>0</v>
      </c>
      <c r="CB91" s="45">
        <v>1</v>
      </c>
      <c r="CC91" s="46">
        <v>100</v>
      </c>
      <c r="CD91" s="45">
        <v>1</v>
      </c>
    </row>
    <row r="92" spans="1:82" ht="15">
      <c r="A92" s="61" t="s">
        <v>8040</v>
      </c>
      <c r="B92" s="61" t="s">
        <v>8040</v>
      </c>
      <c r="C92" s="62"/>
      <c r="D92" s="63"/>
      <c r="E92" s="64"/>
      <c r="F92" s="65"/>
      <c r="G92" s="62"/>
      <c r="H92" s="66"/>
      <c r="I92" s="67"/>
      <c r="J92" s="67"/>
      <c r="K92" s="31" t="s">
        <v>65</v>
      </c>
      <c r="L92" s="74">
        <v>92</v>
      </c>
      <c r="M92" s="74"/>
      <c r="N92" s="69"/>
      <c r="O92" s="76" t="s">
        <v>212</v>
      </c>
      <c r="P92" s="78">
        <v>45016.729166666664</v>
      </c>
      <c r="Q92" s="76" t="s">
        <v>8100</v>
      </c>
      <c r="R92" s="76">
        <v>0</v>
      </c>
      <c r="S92" s="76">
        <v>0</v>
      </c>
      <c r="T92" s="76">
        <v>0</v>
      </c>
      <c r="U92" s="76">
        <v>0</v>
      </c>
      <c r="V92" s="76">
        <v>36</v>
      </c>
      <c r="W92" s="80" t="s">
        <v>8130</v>
      </c>
      <c r="X92" s="79" t="str">
        <f>HYPERLINK("https://twitter.com/Intermerk3PL/status/1641855377204719616/photo/1")</f>
        <v>https://twitter.com/Intermerk3PL/status/1641855377204719616/photo/1</v>
      </c>
      <c r="Y92" s="76" t="s">
        <v>279</v>
      </c>
      <c r="Z92" s="76"/>
      <c r="AA92" s="76"/>
      <c r="AB92" s="79" t="str">
        <f>HYPERLINK("https://pbs.twimg.com/media/Fr6yR7pagAUaD1D.jpg")</f>
        <v>https://pbs.twimg.com/media/Fr6yR7pagAUaD1D.jpg</v>
      </c>
      <c r="AC92" s="76" t="s">
        <v>281</v>
      </c>
      <c r="AD92" s="76"/>
      <c r="AE92" s="76" t="s">
        <v>287</v>
      </c>
      <c r="AF92" s="79" t="str">
        <f>HYPERLINK("https://twitter.com/intermerk3pl/status/1641855377204719616")</f>
        <v>https://twitter.com/intermerk3pl/status/1641855377204719616</v>
      </c>
      <c r="AG92" s="78">
        <v>45016.729166666664</v>
      </c>
      <c r="AH92" s="84">
        <v>45016</v>
      </c>
      <c r="AI92" s="80" t="s">
        <v>8245</v>
      </c>
      <c r="AJ92" s="76" t="s">
        <v>270</v>
      </c>
      <c r="AK92" s="76" t="s">
        <v>8290</v>
      </c>
      <c r="AL92" s="76" t="s">
        <v>8300</v>
      </c>
      <c r="AM92" s="76" t="b">
        <v>0</v>
      </c>
      <c r="AN92" s="76"/>
      <c r="AO92" s="76"/>
      <c r="AP92" s="76"/>
      <c r="AQ92" s="76"/>
      <c r="AR92" s="76"/>
      <c r="AS92" s="76"/>
      <c r="AT92" s="76"/>
      <c r="AU92" s="76"/>
      <c r="AV92" s="76"/>
      <c r="AW92" s="76" t="s">
        <v>8338</v>
      </c>
      <c r="AX92" s="76"/>
      <c r="AY92" s="76">
        <v>1080</v>
      </c>
      <c r="AZ92" s="76">
        <v>1080</v>
      </c>
      <c r="BA92" s="76"/>
      <c r="BB92" s="76"/>
      <c r="BC92" s="76"/>
      <c r="BD92" s="79" t="str">
        <f>HYPERLINK("https://pbs.twimg.com/media/Fr6yR7pagAUaD1D.jpg")</f>
        <v>https://pbs.twimg.com/media/Fr6yR7pagAUaD1D.jpg</v>
      </c>
      <c r="BE92" s="80" t="s">
        <v>8411</v>
      </c>
      <c r="BF92" s="80" t="s">
        <v>8411</v>
      </c>
      <c r="BG92" s="76"/>
      <c r="BH92" s="80" t="s">
        <v>306</v>
      </c>
      <c r="BI92" s="80" t="s">
        <v>306</v>
      </c>
      <c r="BJ92" s="80" t="s">
        <v>306</v>
      </c>
      <c r="BK92" s="80" t="s">
        <v>8411</v>
      </c>
      <c r="BL92" s="80" t="s">
        <v>8456</v>
      </c>
      <c r="BM92" s="76"/>
      <c r="BN92" s="76"/>
      <c r="BO92" s="76"/>
      <c r="BP92" s="76"/>
      <c r="BQ92" s="76"/>
      <c r="BR92" s="76"/>
      <c r="BS92" s="76">
        <v>1</v>
      </c>
      <c r="BT92" s="75" t="str">
        <f>REPLACE(INDEX(GroupVertices[Group],MATCH(Edges39[[#This Row],[Vertex 1]],GroupVertices[Vertex],0)),1,1,"")</f>
        <v>8</v>
      </c>
      <c r="BU92" s="75" t="str">
        <f>REPLACE(INDEX(GroupVertices[Group],MATCH(Edges39[[#This Row],[Vertex 2]],GroupVertices[Vertex],0)),1,1,"")</f>
        <v>8</v>
      </c>
      <c r="BV92" s="45">
        <v>0</v>
      </c>
      <c r="BW92" s="46">
        <v>0</v>
      </c>
      <c r="BX92" s="45">
        <v>0</v>
      </c>
      <c r="BY92" s="46">
        <v>0</v>
      </c>
      <c r="BZ92" s="45">
        <v>0</v>
      </c>
      <c r="CA92" s="46">
        <v>0</v>
      </c>
      <c r="CB92" s="45">
        <v>22</v>
      </c>
      <c r="CC92" s="46">
        <v>61.111111111111114</v>
      </c>
      <c r="CD92" s="45">
        <v>36</v>
      </c>
    </row>
    <row r="93" spans="1:82" ht="15">
      <c r="A93" s="61" t="s">
        <v>8041</v>
      </c>
      <c r="B93" s="61" t="s">
        <v>8049</v>
      </c>
      <c r="C93" s="62"/>
      <c r="D93" s="63"/>
      <c r="E93" s="64"/>
      <c r="F93" s="65"/>
      <c r="G93" s="62"/>
      <c r="H93" s="66"/>
      <c r="I93" s="67"/>
      <c r="J93" s="67"/>
      <c r="K93" s="31" t="s">
        <v>65</v>
      </c>
      <c r="L93" s="74">
        <v>93</v>
      </c>
      <c r="M93" s="74"/>
      <c r="N93" s="69"/>
      <c r="O93" s="76" t="s">
        <v>273</v>
      </c>
      <c r="P93" s="78">
        <v>45015.90689814815</v>
      </c>
      <c r="Q93" s="76" t="s">
        <v>8056</v>
      </c>
      <c r="R93" s="76">
        <v>3</v>
      </c>
      <c r="S93" s="76">
        <v>0</v>
      </c>
      <c r="T93" s="76">
        <v>0</v>
      </c>
      <c r="U93" s="76">
        <v>0</v>
      </c>
      <c r="V93" s="76">
        <v>0</v>
      </c>
      <c r="W93" s="76"/>
      <c r="X93" s="76"/>
      <c r="Y93" s="76"/>
      <c r="Z93" s="76" t="s">
        <v>8181</v>
      </c>
      <c r="AA93" s="76"/>
      <c r="AB93" s="76"/>
      <c r="AC93" s="76"/>
      <c r="AD93" s="76"/>
      <c r="AE93" s="76" t="s">
        <v>287</v>
      </c>
      <c r="AF93" s="79" t="str">
        <f>HYPERLINK("https://twitter.com/vanevane0307/status/1641557394860679168")</f>
        <v>https://twitter.com/vanevane0307/status/1641557394860679168</v>
      </c>
      <c r="AG93" s="78">
        <v>45015.90689814815</v>
      </c>
      <c r="AH93" s="84">
        <v>45015</v>
      </c>
      <c r="AI93" s="80" t="s">
        <v>8246</v>
      </c>
      <c r="AJ93" s="76" t="s">
        <v>270</v>
      </c>
      <c r="AK93" s="76" t="s">
        <v>8272</v>
      </c>
      <c r="AL93" s="76" t="s">
        <v>8301</v>
      </c>
      <c r="AM93" s="76" t="b">
        <v>0</v>
      </c>
      <c r="AN93" s="76"/>
      <c r="AO93" s="76"/>
      <c r="AP93" s="76"/>
      <c r="AQ93" s="76"/>
      <c r="AR93" s="76"/>
      <c r="AS93" s="76"/>
      <c r="AT93" s="76"/>
      <c r="AU93" s="76"/>
      <c r="AV93" s="76"/>
      <c r="AW93" s="76"/>
      <c r="AX93" s="76"/>
      <c r="AY93" s="76"/>
      <c r="AZ93" s="76"/>
      <c r="BA93" s="76"/>
      <c r="BB93" s="76"/>
      <c r="BC93" s="76"/>
      <c r="BD93" s="79" t="str">
        <f>HYPERLINK("https://pbs.twimg.com/profile_images/1423704125599068164/11Q46fe__normal.jpg")</f>
        <v>https://pbs.twimg.com/profile_images/1423704125599068164/11Q46fe__normal.jpg</v>
      </c>
      <c r="BE93" s="80" t="s">
        <v>8412</v>
      </c>
      <c r="BF93" s="80" t="s">
        <v>8412</v>
      </c>
      <c r="BG93" s="76"/>
      <c r="BH93" s="80" t="s">
        <v>306</v>
      </c>
      <c r="BI93" s="80" t="s">
        <v>306</v>
      </c>
      <c r="BJ93" s="80" t="s">
        <v>8423</v>
      </c>
      <c r="BK93" s="80" t="s">
        <v>8423</v>
      </c>
      <c r="BL93" s="76">
        <v>787508958</v>
      </c>
      <c r="BM93" s="76"/>
      <c r="BN93" s="76"/>
      <c r="BO93" s="76"/>
      <c r="BP93" s="76"/>
      <c r="BQ93" s="76"/>
      <c r="BR93" s="76"/>
      <c r="BS93" s="76">
        <v>1</v>
      </c>
      <c r="BT93" s="75" t="str">
        <f>REPLACE(INDEX(GroupVertices[Group],MATCH(Edges39[[#This Row],[Vertex 1]],GroupVertices[Vertex],0)),1,1,"")</f>
        <v>1</v>
      </c>
      <c r="BU93" s="75" t="str">
        <f>REPLACE(INDEX(GroupVertices[Group],MATCH(Edges39[[#This Row],[Vertex 2]],GroupVertices[Vertex],0)),1,1,"")</f>
        <v>1</v>
      </c>
      <c r="BV93" s="45"/>
      <c r="BW93" s="46"/>
      <c r="BX93" s="45"/>
      <c r="BY93" s="46"/>
      <c r="BZ93" s="45"/>
      <c r="CA93" s="46"/>
      <c r="CB93" s="45"/>
      <c r="CC93" s="46"/>
      <c r="CD93" s="45"/>
    </row>
    <row r="94" spans="1:82" ht="15">
      <c r="A94" s="61" t="s">
        <v>8041</v>
      </c>
      <c r="B94" s="61" t="s">
        <v>8045</v>
      </c>
      <c r="C94" s="62"/>
      <c r="D94" s="63"/>
      <c r="E94" s="64"/>
      <c r="F94" s="65"/>
      <c r="G94" s="62"/>
      <c r="H94" s="66"/>
      <c r="I94" s="67"/>
      <c r="J94" s="67"/>
      <c r="K94" s="31" t="s">
        <v>65</v>
      </c>
      <c r="L94" s="74">
        <v>94</v>
      </c>
      <c r="M94" s="74"/>
      <c r="N94" s="69"/>
      <c r="O94" s="76" t="s">
        <v>273</v>
      </c>
      <c r="P94" s="78">
        <v>45015.90689814815</v>
      </c>
      <c r="Q94" s="76" t="s">
        <v>8056</v>
      </c>
      <c r="R94" s="76">
        <v>3</v>
      </c>
      <c r="S94" s="76">
        <v>0</v>
      </c>
      <c r="T94" s="76">
        <v>0</v>
      </c>
      <c r="U94" s="76">
        <v>0</v>
      </c>
      <c r="V94" s="76">
        <v>0</v>
      </c>
      <c r="W94" s="76"/>
      <c r="X94" s="76"/>
      <c r="Y94" s="76"/>
      <c r="Z94" s="76" t="s">
        <v>8181</v>
      </c>
      <c r="AA94" s="76"/>
      <c r="AB94" s="76"/>
      <c r="AC94" s="76"/>
      <c r="AD94" s="76"/>
      <c r="AE94" s="76" t="s">
        <v>287</v>
      </c>
      <c r="AF94" s="79" t="str">
        <f>HYPERLINK("https://twitter.com/vanevane0307/status/1641557394860679168")</f>
        <v>https://twitter.com/vanevane0307/status/1641557394860679168</v>
      </c>
      <c r="AG94" s="78">
        <v>45015.90689814815</v>
      </c>
      <c r="AH94" s="84">
        <v>45015</v>
      </c>
      <c r="AI94" s="80" t="s">
        <v>8246</v>
      </c>
      <c r="AJ94" s="76" t="s">
        <v>270</v>
      </c>
      <c r="AK94" s="76" t="s">
        <v>8272</v>
      </c>
      <c r="AL94" s="76" t="s">
        <v>8301</v>
      </c>
      <c r="AM94" s="76" t="b">
        <v>0</v>
      </c>
      <c r="AN94" s="76"/>
      <c r="AO94" s="76"/>
      <c r="AP94" s="76"/>
      <c r="AQ94" s="76"/>
      <c r="AR94" s="76"/>
      <c r="AS94" s="76"/>
      <c r="AT94" s="76"/>
      <c r="AU94" s="76"/>
      <c r="AV94" s="76"/>
      <c r="AW94" s="76"/>
      <c r="AX94" s="76"/>
      <c r="AY94" s="76"/>
      <c r="AZ94" s="76"/>
      <c r="BA94" s="76"/>
      <c r="BB94" s="76"/>
      <c r="BC94" s="76"/>
      <c r="BD94" s="79" t="str">
        <f>HYPERLINK("https://pbs.twimg.com/profile_images/1423704125599068164/11Q46fe__normal.jpg")</f>
        <v>https://pbs.twimg.com/profile_images/1423704125599068164/11Q46fe__normal.jpg</v>
      </c>
      <c r="BE94" s="80" t="s">
        <v>8412</v>
      </c>
      <c r="BF94" s="80" t="s">
        <v>8412</v>
      </c>
      <c r="BG94" s="76"/>
      <c r="BH94" s="80" t="s">
        <v>306</v>
      </c>
      <c r="BI94" s="80" t="s">
        <v>306</v>
      </c>
      <c r="BJ94" s="80" t="s">
        <v>8423</v>
      </c>
      <c r="BK94" s="80" t="s">
        <v>8423</v>
      </c>
      <c r="BL94" s="76">
        <v>787508958</v>
      </c>
      <c r="BM94" s="76"/>
      <c r="BN94" s="76"/>
      <c r="BO94" s="76"/>
      <c r="BP94" s="76"/>
      <c r="BQ94" s="76"/>
      <c r="BR94" s="76"/>
      <c r="BS94" s="76">
        <v>1</v>
      </c>
      <c r="BT94" s="75" t="str">
        <f>REPLACE(INDEX(GroupVertices[Group],MATCH(Edges39[[#This Row],[Vertex 1]],GroupVertices[Vertex],0)),1,1,"")</f>
        <v>1</v>
      </c>
      <c r="BU94" s="75" t="str">
        <f>REPLACE(INDEX(GroupVertices[Group],MATCH(Edges39[[#This Row],[Vertex 2]],GroupVertices[Vertex],0)),1,1,"")</f>
        <v>1</v>
      </c>
      <c r="BV94" s="45"/>
      <c r="BW94" s="46"/>
      <c r="BX94" s="45"/>
      <c r="BY94" s="46"/>
      <c r="BZ94" s="45"/>
      <c r="CA94" s="46"/>
      <c r="CB94" s="45"/>
      <c r="CC94" s="46"/>
      <c r="CD94" s="45"/>
    </row>
    <row r="95" spans="1:82" ht="15">
      <c r="A95" s="61" t="s">
        <v>8041</v>
      </c>
      <c r="B95" s="61" t="s">
        <v>8045</v>
      </c>
      <c r="C95" s="62"/>
      <c r="D95" s="63"/>
      <c r="E95" s="64"/>
      <c r="F95" s="65"/>
      <c r="G95" s="62"/>
      <c r="H95" s="66"/>
      <c r="I95" s="67"/>
      <c r="J95" s="67"/>
      <c r="K95" s="31" t="s">
        <v>65</v>
      </c>
      <c r="L95" s="74">
        <v>95</v>
      </c>
      <c r="M95" s="74"/>
      <c r="N95" s="69"/>
      <c r="O95" s="76" t="s">
        <v>271</v>
      </c>
      <c r="P95" s="78">
        <v>45015.90689814815</v>
      </c>
      <c r="Q95" s="76" t="s">
        <v>8056</v>
      </c>
      <c r="R95" s="76">
        <v>3</v>
      </c>
      <c r="S95" s="76">
        <v>0</v>
      </c>
      <c r="T95" s="76">
        <v>0</v>
      </c>
      <c r="U95" s="76">
        <v>0</v>
      </c>
      <c r="V95" s="76">
        <v>0</v>
      </c>
      <c r="W95" s="76"/>
      <c r="X95" s="76"/>
      <c r="Y95" s="76"/>
      <c r="Z95" s="76" t="s">
        <v>8181</v>
      </c>
      <c r="AA95" s="76"/>
      <c r="AB95" s="76"/>
      <c r="AC95" s="76"/>
      <c r="AD95" s="76"/>
      <c r="AE95" s="76" t="s">
        <v>287</v>
      </c>
      <c r="AF95" s="79" t="str">
        <f>HYPERLINK("https://twitter.com/vanevane0307/status/1641557394860679168")</f>
        <v>https://twitter.com/vanevane0307/status/1641557394860679168</v>
      </c>
      <c r="AG95" s="78">
        <v>45015.90689814815</v>
      </c>
      <c r="AH95" s="84">
        <v>45015</v>
      </c>
      <c r="AI95" s="80" t="s">
        <v>8246</v>
      </c>
      <c r="AJ95" s="76" t="s">
        <v>270</v>
      </c>
      <c r="AK95" s="76" t="s">
        <v>8272</v>
      </c>
      <c r="AL95" s="76" t="s">
        <v>8301</v>
      </c>
      <c r="AM95" s="76" t="b">
        <v>0</v>
      </c>
      <c r="AN95" s="76"/>
      <c r="AO95" s="76"/>
      <c r="AP95" s="76"/>
      <c r="AQ95" s="76"/>
      <c r="AR95" s="76"/>
      <c r="AS95" s="76"/>
      <c r="AT95" s="76"/>
      <c r="AU95" s="76"/>
      <c r="AV95" s="76"/>
      <c r="AW95" s="76"/>
      <c r="AX95" s="76"/>
      <c r="AY95" s="76"/>
      <c r="AZ95" s="76"/>
      <c r="BA95" s="76"/>
      <c r="BB95" s="76"/>
      <c r="BC95" s="76"/>
      <c r="BD95" s="79" t="str">
        <f>HYPERLINK("https://pbs.twimg.com/profile_images/1423704125599068164/11Q46fe__normal.jpg")</f>
        <v>https://pbs.twimg.com/profile_images/1423704125599068164/11Q46fe__normal.jpg</v>
      </c>
      <c r="BE95" s="80" t="s">
        <v>8412</v>
      </c>
      <c r="BF95" s="80" t="s">
        <v>8412</v>
      </c>
      <c r="BG95" s="76"/>
      <c r="BH95" s="80" t="s">
        <v>306</v>
      </c>
      <c r="BI95" s="80" t="s">
        <v>306</v>
      </c>
      <c r="BJ95" s="80" t="s">
        <v>8423</v>
      </c>
      <c r="BK95" s="80" t="s">
        <v>8423</v>
      </c>
      <c r="BL95" s="76">
        <v>787508958</v>
      </c>
      <c r="BM95" s="76"/>
      <c r="BN95" s="76"/>
      <c r="BO95" s="76"/>
      <c r="BP95" s="76"/>
      <c r="BQ95" s="76"/>
      <c r="BR95" s="76"/>
      <c r="BS95" s="76">
        <v>1</v>
      </c>
      <c r="BT95" s="75" t="str">
        <f>REPLACE(INDEX(GroupVertices[Group],MATCH(Edges39[[#This Row],[Vertex 1]],GroupVertices[Vertex],0)),1,1,"")</f>
        <v>1</v>
      </c>
      <c r="BU95" s="75" t="str">
        <f>REPLACE(INDEX(GroupVertices[Group],MATCH(Edges39[[#This Row],[Vertex 2]],GroupVertices[Vertex],0)),1,1,"")</f>
        <v>1</v>
      </c>
      <c r="BV95" s="45">
        <v>0</v>
      </c>
      <c r="BW95" s="46">
        <v>0</v>
      </c>
      <c r="BX95" s="45">
        <v>0</v>
      </c>
      <c r="BY95" s="46">
        <v>0</v>
      </c>
      <c r="BZ95" s="45">
        <v>0</v>
      </c>
      <c r="CA95" s="46">
        <v>0</v>
      </c>
      <c r="CB95" s="45">
        <v>10</v>
      </c>
      <c r="CC95" s="46">
        <v>50</v>
      </c>
      <c r="CD95" s="45">
        <v>20</v>
      </c>
    </row>
    <row r="96" spans="1:82" ht="15">
      <c r="A96" s="61" t="s">
        <v>8042</v>
      </c>
      <c r="B96" s="61" t="s">
        <v>8049</v>
      </c>
      <c r="C96" s="62"/>
      <c r="D96" s="63"/>
      <c r="E96" s="64"/>
      <c r="F96" s="65"/>
      <c r="G96" s="62"/>
      <c r="H96" s="66"/>
      <c r="I96" s="67"/>
      <c r="J96" s="67"/>
      <c r="K96" s="31" t="s">
        <v>65</v>
      </c>
      <c r="L96" s="74">
        <v>96</v>
      </c>
      <c r="M96" s="74"/>
      <c r="N96" s="69"/>
      <c r="O96" s="76" t="s">
        <v>272</v>
      </c>
      <c r="P96" s="78">
        <v>45015.847916666666</v>
      </c>
      <c r="Q96" s="76" t="s">
        <v>8101</v>
      </c>
      <c r="R96" s="76">
        <v>1</v>
      </c>
      <c r="S96" s="76">
        <v>4</v>
      </c>
      <c r="T96" s="76">
        <v>0</v>
      </c>
      <c r="U96" s="76">
        <v>0</v>
      </c>
      <c r="V96" s="76">
        <v>433</v>
      </c>
      <c r="W96" s="76"/>
      <c r="X96" s="76" t="s">
        <v>8157</v>
      </c>
      <c r="Y96" s="76" t="s">
        <v>8176</v>
      </c>
      <c r="Z96" s="76" t="s">
        <v>8049</v>
      </c>
      <c r="AA96" s="76"/>
      <c r="AB96" s="76" t="s">
        <v>8195</v>
      </c>
      <c r="AC96" s="76" t="s">
        <v>284</v>
      </c>
      <c r="AD96" s="76"/>
      <c r="AE96" s="76" t="s">
        <v>287</v>
      </c>
      <c r="AF96" s="79" t="str">
        <f>HYPERLINK("https://twitter.com/grupot21/status/1641536020721065984")</f>
        <v>https://twitter.com/grupot21/status/1641536020721065984</v>
      </c>
      <c r="AG96" s="78">
        <v>45015.847916666666</v>
      </c>
      <c r="AH96" s="84">
        <v>45015</v>
      </c>
      <c r="AI96" s="80" t="s">
        <v>8247</v>
      </c>
      <c r="AJ96" s="76" t="s">
        <v>270</v>
      </c>
      <c r="AK96" s="76" t="s">
        <v>8272</v>
      </c>
      <c r="AL96" s="76" t="s">
        <v>8301</v>
      </c>
      <c r="AM96" s="76" t="b">
        <v>0</v>
      </c>
      <c r="AN96" s="76"/>
      <c r="AO96" s="76"/>
      <c r="AP96" s="76"/>
      <c r="AQ96" s="76"/>
      <c r="AR96" s="76"/>
      <c r="AS96" s="76"/>
      <c r="AT96" s="76"/>
      <c r="AU96" s="76"/>
      <c r="AV96" s="76"/>
      <c r="AW96" s="76" t="s">
        <v>8339</v>
      </c>
      <c r="AX96" s="76"/>
      <c r="AY96" s="76" t="s">
        <v>8354</v>
      </c>
      <c r="AZ96" s="76" t="s">
        <v>305</v>
      </c>
      <c r="BA96" s="76"/>
      <c r="BB96" s="76"/>
      <c r="BC96" s="76"/>
      <c r="BD96" s="79" t="str">
        <f>HYPERLINK("https://pbs.twimg.com/media/FsQstVBWAAA4Kar.jpg")</f>
        <v>https://pbs.twimg.com/media/FsQstVBWAAA4Kar.jpg</v>
      </c>
      <c r="BE96" s="80" t="s">
        <v>8413</v>
      </c>
      <c r="BF96" s="80" t="s">
        <v>8413</v>
      </c>
      <c r="BG96" s="76"/>
      <c r="BH96" s="80" t="s">
        <v>306</v>
      </c>
      <c r="BI96" s="80" t="s">
        <v>306</v>
      </c>
      <c r="BJ96" s="80" t="s">
        <v>306</v>
      </c>
      <c r="BK96" s="80" t="s">
        <v>8413</v>
      </c>
      <c r="BL96" s="76">
        <v>87468196</v>
      </c>
      <c r="BM96" s="76"/>
      <c r="BN96" s="76"/>
      <c r="BO96" s="76"/>
      <c r="BP96" s="76"/>
      <c r="BQ96" s="76"/>
      <c r="BR96" s="76"/>
      <c r="BS96" s="76">
        <v>1</v>
      </c>
      <c r="BT96" s="75" t="str">
        <f>REPLACE(INDEX(GroupVertices[Group],MATCH(Edges39[[#This Row],[Vertex 1]],GroupVertices[Vertex],0)),1,1,"")</f>
        <v>7</v>
      </c>
      <c r="BU96" s="75" t="str">
        <f>REPLACE(INDEX(GroupVertices[Group],MATCH(Edges39[[#This Row],[Vertex 2]],GroupVertices[Vertex],0)),1,1,"")</f>
        <v>1</v>
      </c>
      <c r="BV96" s="45">
        <v>0</v>
      </c>
      <c r="BW96" s="46">
        <v>0</v>
      </c>
      <c r="BX96" s="45">
        <v>0</v>
      </c>
      <c r="BY96" s="46">
        <v>0</v>
      </c>
      <c r="BZ96" s="45">
        <v>0</v>
      </c>
      <c r="CA96" s="46">
        <v>0</v>
      </c>
      <c r="CB96" s="45">
        <v>13</v>
      </c>
      <c r="CC96" s="46">
        <v>52</v>
      </c>
      <c r="CD96" s="45">
        <v>25</v>
      </c>
    </row>
    <row r="97" spans="1:82" ht="15">
      <c r="A97" s="61" t="s">
        <v>8028</v>
      </c>
      <c r="B97" s="61" t="s">
        <v>8049</v>
      </c>
      <c r="C97" s="62"/>
      <c r="D97" s="63"/>
      <c r="E97" s="64"/>
      <c r="F97" s="65"/>
      <c r="G97" s="62"/>
      <c r="H97" s="66"/>
      <c r="I97" s="67"/>
      <c r="J97" s="67"/>
      <c r="K97" s="31" t="s">
        <v>65</v>
      </c>
      <c r="L97" s="74">
        <v>97</v>
      </c>
      <c r="M97" s="74"/>
      <c r="N97" s="69"/>
      <c r="O97" s="76" t="s">
        <v>272</v>
      </c>
      <c r="P97" s="78">
        <v>45015.944652777776</v>
      </c>
      <c r="Q97" s="76" t="s">
        <v>8102</v>
      </c>
      <c r="R97" s="76">
        <v>4</v>
      </c>
      <c r="S97" s="76">
        <v>8</v>
      </c>
      <c r="T97" s="76">
        <v>0</v>
      </c>
      <c r="U97" s="76">
        <v>0</v>
      </c>
      <c r="V97" s="76">
        <v>144</v>
      </c>
      <c r="W97" s="76"/>
      <c r="X97" s="76" t="s">
        <v>8158</v>
      </c>
      <c r="Y97" s="76" t="s">
        <v>8173</v>
      </c>
      <c r="Z97" s="76" t="s">
        <v>8049</v>
      </c>
      <c r="AA97" s="76"/>
      <c r="AB97" s="79" t="str">
        <f>HYPERLINK("https://pbs.twimg.com/ext_tw_video_thumb/1641570590942285825/pu/img/04KrLpvkJ93CmKND.jpg")</f>
        <v>https://pbs.twimg.com/ext_tw_video_thumb/1641570590942285825/pu/img/04KrLpvkJ93CmKND.jpg</v>
      </c>
      <c r="AC97" s="76" t="s">
        <v>282</v>
      </c>
      <c r="AD97" s="76"/>
      <c r="AE97" s="76" t="s">
        <v>287</v>
      </c>
      <c r="AF97" s="79" t="str">
        <f>HYPERLINK("https://twitter.com/leadglobalgroup/status/1641571076571267075")</f>
        <v>https://twitter.com/leadglobalgroup/status/1641571076571267075</v>
      </c>
      <c r="AG97" s="78">
        <v>45015.944652777776</v>
      </c>
      <c r="AH97" s="84">
        <v>45015</v>
      </c>
      <c r="AI97" s="80" t="s">
        <v>8248</v>
      </c>
      <c r="AJ97" s="76" t="s">
        <v>270</v>
      </c>
      <c r="AK97" s="76" t="s">
        <v>8284</v>
      </c>
      <c r="AL97" s="76" t="s">
        <v>8304</v>
      </c>
      <c r="AM97" s="76" t="b">
        <v>0</v>
      </c>
      <c r="AN97" s="76"/>
      <c r="AO97" s="76"/>
      <c r="AP97" s="76"/>
      <c r="AQ97" s="76"/>
      <c r="AR97" s="76"/>
      <c r="AS97" s="76"/>
      <c r="AT97" s="76"/>
      <c r="AU97" s="76"/>
      <c r="AV97" s="76"/>
      <c r="AW97" s="76" t="s">
        <v>8340</v>
      </c>
      <c r="AX97" s="76">
        <v>34958</v>
      </c>
      <c r="AY97" s="76">
        <v>1080</v>
      </c>
      <c r="AZ97" s="76">
        <v>1920</v>
      </c>
      <c r="BA97" s="76">
        <v>21</v>
      </c>
      <c r="BB97" s="76"/>
      <c r="BC97" s="76"/>
      <c r="BD97" s="79" t="str">
        <f>HYPERLINK("https://pbs.twimg.com/ext_tw_video_thumb/1641570590942285825/pu/img/04KrLpvkJ93CmKND.jpg")</f>
        <v>https://pbs.twimg.com/ext_tw_video_thumb/1641570590942285825/pu/img/04KrLpvkJ93CmKND.jpg</v>
      </c>
      <c r="BE97" s="80" t="s">
        <v>8414</v>
      </c>
      <c r="BF97" s="80" t="s">
        <v>8414</v>
      </c>
      <c r="BG97" s="76"/>
      <c r="BH97" s="80" t="s">
        <v>306</v>
      </c>
      <c r="BI97" s="80" t="s">
        <v>306</v>
      </c>
      <c r="BJ97" s="80" t="s">
        <v>306</v>
      </c>
      <c r="BK97" s="80" t="s">
        <v>8414</v>
      </c>
      <c r="BL97" s="76">
        <v>169671387</v>
      </c>
      <c r="BM97" s="76"/>
      <c r="BN97" s="76"/>
      <c r="BO97" s="76"/>
      <c r="BP97" s="76"/>
      <c r="BQ97" s="76"/>
      <c r="BR97" s="76"/>
      <c r="BS97" s="76">
        <v>2</v>
      </c>
      <c r="BT97" s="75" t="str">
        <f>REPLACE(INDEX(GroupVertices[Group],MATCH(Edges39[[#This Row],[Vertex 1]],GroupVertices[Vertex],0)),1,1,"")</f>
        <v>2</v>
      </c>
      <c r="BU97" s="75" t="str">
        <f>REPLACE(INDEX(GroupVertices[Group],MATCH(Edges39[[#This Row],[Vertex 2]],GroupVertices[Vertex],0)),1,1,"")</f>
        <v>1</v>
      </c>
      <c r="BV97" s="45">
        <v>0</v>
      </c>
      <c r="BW97" s="46">
        <v>0</v>
      </c>
      <c r="BX97" s="45">
        <v>0</v>
      </c>
      <c r="BY97" s="46">
        <v>0</v>
      </c>
      <c r="BZ97" s="45">
        <v>0</v>
      </c>
      <c r="CA97" s="46">
        <v>0</v>
      </c>
      <c r="CB97" s="45">
        <v>20</v>
      </c>
      <c r="CC97" s="46">
        <v>58.8235294117647</v>
      </c>
      <c r="CD97" s="45">
        <v>34</v>
      </c>
    </row>
    <row r="98" spans="1:82" ht="15">
      <c r="A98" s="61" t="s">
        <v>8028</v>
      </c>
      <c r="B98" s="61" t="s">
        <v>8049</v>
      </c>
      <c r="C98" s="62"/>
      <c r="D98" s="63"/>
      <c r="E98" s="64"/>
      <c r="F98" s="65"/>
      <c r="G98" s="62"/>
      <c r="H98" s="66"/>
      <c r="I98" s="67"/>
      <c r="J98" s="67"/>
      <c r="K98" s="31" t="s">
        <v>65</v>
      </c>
      <c r="L98" s="74">
        <v>98</v>
      </c>
      <c r="M98" s="74"/>
      <c r="N98" s="69"/>
      <c r="O98" s="76" t="s">
        <v>273</v>
      </c>
      <c r="P98" s="78">
        <v>45019.833969907406</v>
      </c>
      <c r="Q98" s="76" t="s">
        <v>8079</v>
      </c>
      <c r="R98" s="76">
        <v>1</v>
      </c>
      <c r="S98" s="76">
        <v>0</v>
      </c>
      <c r="T98" s="76">
        <v>0</v>
      </c>
      <c r="U98" s="76">
        <v>0</v>
      </c>
      <c r="V98" s="76">
        <v>0</v>
      </c>
      <c r="W98" s="76"/>
      <c r="X98" s="76"/>
      <c r="Y98" s="76"/>
      <c r="Z98" s="76" t="s">
        <v>8187</v>
      </c>
      <c r="AA98" s="76"/>
      <c r="AB98" s="76"/>
      <c r="AC98" s="76"/>
      <c r="AD98" s="76"/>
      <c r="AE98" s="76" t="s">
        <v>287</v>
      </c>
      <c r="AF98" s="79" t="str">
        <f>HYPERLINK("https://twitter.com/leadglobalgroup/status/1642980518034657284")</f>
        <v>https://twitter.com/leadglobalgroup/status/1642980518034657284</v>
      </c>
      <c r="AG98" s="78">
        <v>45019.833969907406</v>
      </c>
      <c r="AH98" s="84">
        <v>45019</v>
      </c>
      <c r="AI98" s="80" t="s">
        <v>8222</v>
      </c>
      <c r="AJ98" s="76" t="s">
        <v>270</v>
      </c>
      <c r="AK98" s="76" t="s">
        <v>8281</v>
      </c>
      <c r="AL98" s="76" t="s">
        <v>8301</v>
      </c>
      <c r="AM98" s="76" t="b">
        <v>0</v>
      </c>
      <c r="AN98" s="76"/>
      <c r="AO98" s="76"/>
      <c r="AP98" s="76"/>
      <c r="AQ98" s="76"/>
      <c r="AR98" s="76"/>
      <c r="AS98" s="76"/>
      <c r="AT98" s="76"/>
      <c r="AU98" s="76"/>
      <c r="AV98" s="76"/>
      <c r="AW98" s="76"/>
      <c r="AX98" s="76"/>
      <c r="AY98" s="76"/>
      <c r="AZ98" s="76"/>
      <c r="BA98" s="76"/>
      <c r="BB98" s="76"/>
      <c r="BC98" s="76"/>
      <c r="BD98" s="79" t="str">
        <f>HYPERLINK("https://pbs.twimg.com/profile_images/1634353545720864769/VLAXJApP_normal.jpg")</f>
        <v>https://pbs.twimg.com/profile_images/1634353545720864769/VLAXJApP_normal.jpg</v>
      </c>
      <c r="BE98" s="80" t="s">
        <v>8386</v>
      </c>
      <c r="BF98" s="80" t="s">
        <v>8386</v>
      </c>
      <c r="BG98" s="76"/>
      <c r="BH98" s="80" t="s">
        <v>306</v>
      </c>
      <c r="BI98" s="80" t="s">
        <v>306</v>
      </c>
      <c r="BJ98" s="80" t="s">
        <v>8387</v>
      </c>
      <c r="BK98" s="80" t="s">
        <v>8387</v>
      </c>
      <c r="BL98" s="76">
        <v>169671387</v>
      </c>
      <c r="BM98" s="76"/>
      <c r="BN98" s="76"/>
      <c r="BO98" s="76"/>
      <c r="BP98" s="76"/>
      <c r="BQ98" s="76"/>
      <c r="BR98" s="76"/>
      <c r="BS98" s="76">
        <v>2</v>
      </c>
      <c r="BT98" s="75" t="str">
        <f>REPLACE(INDEX(GroupVertices[Group],MATCH(Edges39[[#This Row],[Vertex 1]],GroupVertices[Vertex],0)),1,1,"")</f>
        <v>2</v>
      </c>
      <c r="BU98" s="75" t="str">
        <f>REPLACE(INDEX(GroupVertices[Group],MATCH(Edges39[[#This Row],[Vertex 2]],GroupVertices[Vertex],0)),1,1,"")</f>
        <v>1</v>
      </c>
      <c r="BV98" s="45"/>
      <c r="BW98" s="46"/>
      <c r="BX98" s="45"/>
      <c r="BY98" s="46"/>
      <c r="BZ98" s="45"/>
      <c r="CA98" s="46"/>
      <c r="CB98" s="45"/>
      <c r="CC98" s="46"/>
      <c r="CD98" s="45"/>
    </row>
    <row r="99" spans="1:82" ht="15">
      <c r="A99" s="61" t="s">
        <v>8028</v>
      </c>
      <c r="B99" s="61" t="s">
        <v>8049</v>
      </c>
      <c r="C99" s="62"/>
      <c r="D99" s="63"/>
      <c r="E99" s="64"/>
      <c r="F99" s="65"/>
      <c r="G99" s="62"/>
      <c r="H99" s="66"/>
      <c r="I99" s="67"/>
      <c r="J99" s="67"/>
      <c r="K99" s="31" t="s">
        <v>65</v>
      </c>
      <c r="L99" s="74">
        <v>99</v>
      </c>
      <c r="M99" s="74"/>
      <c r="N99" s="69"/>
      <c r="O99" s="76" t="s">
        <v>272</v>
      </c>
      <c r="P99" s="78">
        <v>45021.851481481484</v>
      </c>
      <c r="Q99" s="76" t="s">
        <v>8103</v>
      </c>
      <c r="R99" s="76">
        <v>5</v>
      </c>
      <c r="S99" s="76">
        <v>6</v>
      </c>
      <c r="T99" s="76">
        <v>0</v>
      </c>
      <c r="U99" s="76">
        <v>0</v>
      </c>
      <c r="V99" s="76">
        <v>120</v>
      </c>
      <c r="W99" s="76"/>
      <c r="X99" s="76" t="s">
        <v>8159</v>
      </c>
      <c r="Y99" s="76" t="s">
        <v>8173</v>
      </c>
      <c r="Z99" s="76" t="s">
        <v>8049</v>
      </c>
      <c r="AA99" s="76"/>
      <c r="AB99" s="79" t="str">
        <f>HYPERLINK("https://pbs.twimg.com/media/Fs-jBgEWYAI4d6m.jpg")</f>
        <v>https://pbs.twimg.com/media/Fs-jBgEWYAI4d6m.jpg</v>
      </c>
      <c r="AC99" s="76" t="s">
        <v>281</v>
      </c>
      <c r="AD99" s="76"/>
      <c r="AE99" s="76" t="s">
        <v>287</v>
      </c>
      <c r="AF99" s="79" t="str">
        <f>HYPERLINK("https://twitter.com/leadglobalgroup/status/1643711639730962435")</f>
        <v>https://twitter.com/leadglobalgroup/status/1643711639730962435</v>
      </c>
      <c r="AG99" s="78">
        <v>45021.851481481484</v>
      </c>
      <c r="AH99" s="84">
        <v>45021</v>
      </c>
      <c r="AI99" s="80" t="s">
        <v>8249</v>
      </c>
      <c r="AJ99" s="76" t="s">
        <v>270</v>
      </c>
      <c r="AK99" s="76" t="s">
        <v>8279</v>
      </c>
      <c r="AL99" s="76" t="s">
        <v>8301</v>
      </c>
      <c r="AM99" s="76" t="b">
        <v>0</v>
      </c>
      <c r="AN99" s="76"/>
      <c r="AO99" s="76"/>
      <c r="AP99" s="76"/>
      <c r="AQ99" s="76"/>
      <c r="AR99" s="76"/>
      <c r="AS99" s="76"/>
      <c r="AT99" s="76"/>
      <c r="AU99" s="76"/>
      <c r="AV99" s="76"/>
      <c r="AW99" s="76" t="s">
        <v>8341</v>
      </c>
      <c r="AX99" s="76"/>
      <c r="AY99" s="76">
        <v>627</v>
      </c>
      <c r="AZ99" s="76">
        <v>1200</v>
      </c>
      <c r="BA99" s="76"/>
      <c r="BB99" s="76"/>
      <c r="BC99" s="76"/>
      <c r="BD99" s="79" t="str">
        <f>HYPERLINK("https://pbs.twimg.com/media/Fs-jBgEWYAI4d6m.jpg")</f>
        <v>https://pbs.twimg.com/media/Fs-jBgEWYAI4d6m.jpg</v>
      </c>
      <c r="BE99" s="80" t="s">
        <v>8415</v>
      </c>
      <c r="BF99" s="80" t="s">
        <v>8415</v>
      </c>
      <c r="BG99" s="76"/>
      <c r="BH99" s="80" t="s">
        <v>306</v>
      </c>
      <c r="BI99" s="80" t="s">
        <v>306</v>
      </c>
      <c r="BJ99" s="80" t="s">
        <v>306</v>
      </c>
      <c r="BK99" s="80" t="s">
        <v>8415</v>
      </c>
      <c r="BL99" s="76">
        <v>169671387</v>
      </c>
      <c r="BM99" s="76"/>
      <c r="BN99" s="76"/>
      <c r="BO99" s="76"/>
      <c r="BP99" s="76"/>
      <c r="BQ99" s="76"/>
      <c r="BR99" s="76"/>
      <c r="BS99" s="76">
        <v>2</v>
      </c>
      <c r="BT99" s="75" t="str">
        <f>REPLACE(INDEX(GroupVertices[Group],MATCH(Edges39[[#This Row],[Vertex 1]],GroupVertices[Vertex],0)),1,1,"")</f>
        <v>2</v>
      </c>
      <c r="BU99" s="75" t="str">
        <f>REPLACE(INDEX(GroupVertices[Group],MATCH(Edges39[[#This Row],[Vertex 2]],GroupVertices[Vertex],0)),1,1,"")</f>
        <v>1</v>
      </c>
      <c r="BV99" s="45">
        <v>0</v>
      </c>
      <c r="BW99" s="46">
        <v>0</v>
      </c>
      <c r="BX99" s="45">
        <v>0</v>
      </c>
      <c r="BY99" s="46">
        <v>0</v>
      </c>
      <c r="BZ99" s="45">
        <v>0</v>
      </c>
      <c r="CA99" s="46">
        <v>0</v>
      </c>
      <c r="CB99" s="45">
        <v>12</v>
      </c>
      <c r="CC99" s="46">
        <v>52.17391304347826</v>
      </c>
      <c r="CD99" s="45">
        <v>23</v>
      </c>
    </row>
    <row r="100" spans="1:82" ht="15">
      <c r="A100" s="61" t="s">
        <v>8028</v>
      </c>
      <c r="B100" s="61" t="s">
        <v>8049</v>
      </c>
      <c r="C100" s="62"/>
      <c r="D100" s="63"/>
      <c r="E100" s="64"/>
      <c r="F100" s="65"/>
      <c r="G100" s="62"/>
      <c r="H100" s="66"/>
      <c r="I100" s="67"/>
      <c r="J100" s="67"/>
      <c r="K100" s="31" t="s">
        <v>65</v>
      </c>
      <c r="L100" s="74">
        <v>100</v>
      </c>
      <c r="M100" s="74"/>
      <c r="N100" s="69"/>
      <c r="O100" s="76" t="s">
        <v>273</v>
      </c>
      <c r="P100" s="78">
        <v>45021.92758101852</v>
      </c>
      <c r="Q100" s="76" t="s">
        <v>8104</v>
      </c>
      <c r="R100" s="76">
        <v>2</v>
      </c>
      <c r="S100" s="76">
        <v>0</v>
      </c>
      <c r="T100" s="76">
        <v>0</v>
      </c>
      <c r="U100" s="76">
        <v>0</v>
      </c>
      <c r="V100" s="76">
        <v>0</v>
      </c>
      <c r="W100" s="76"/>
      <c r="X100" s="76"/>
      <c r="Y100" s="76"/>
      <c r="Z100" s="76" t="s">
        <v>8188</v>
      </c>
      <c r="AA100" s="76"/>
      <c r="AB100" s="76"/>
      <c r="AC100" s="76"/>
      <c r="AD100" s="76"/>
      <c r="AE100" s="76" t="s">
        <v>287</v>
      </c>
      <c r="AF100" s="79" t="str">
        <f>HYPERLINK("https://twitter.com/leadglobalgroup/status/1643739217695211520")</f>
        <v>https://twitter.com/leadglobalgroup/status/1643739217695211520</v>
      </c>
      <c r="AG100" s="78">
        <v>45021.92758101852</v>
      </c>
      <c r="AH100" s="84">
        <v>45021</v>
      </c>
      <c r="AI100" s="80" t="s">
        <v>8250</v>
      </c>
      <c r="AJ100" s="76" t="s">
        <v>270</v>
      </c>
      <c r="AK100" s="76"/>
      <c r="AL100" s="76" t="s">
        <v>8301</v>
      </c>
      <c r="AM100" s="76" t="b">
        <v>0</v>
      </c>
      <c r="AN100" s="76"/>
      <c r="AO100" s="76"/>
      <c r="AP100" s="76"/>
      <c r="AQ100" s="76"/>
      <c r="AR100" s="76"/>
      <c r="AS100" s="76"/>
      <c r="AT100" s="76"/>
      <c r="AU100" s="76"/>
      <c r="AV100" s="76"/>
      <c r="AW100" s="76"/>
      <c r="AX100" s="76"/>
      <c r="AY100" s="76"/>
      <c r="AZ100" s="76"/>
      <c r="BA100" s="76"/>
      <c r="BB100" s="76"/>
      <c r="BC100" s="76"/>
      <c r="BD100" s="79" t="str">
        <f>HYPERLINK("https://pbs.twimg.com/profile_images/1634353545720864769/VLAXJApP_normal.jpg")</f>
        <v>https://pbs.twimg.com/profile_images/1634353545720864769/VLAXJApP_normal.jpg</v>
      </c>
      <c r="BE100" s="80" t="s">
        <v>8416</v>
      </c>
      <c r="BF100" s="80" t="s">
        <v>8416</v>
      </c>
      <c r="BG100" s="76"/>
      <c r="BH100" s="80" t="s">
        <v>306</v>
      </c>
      <c r="BI100" s="80" t="s">
        <v>306</v>
      </c>
      <c r="BJ100" s="80" t="s">
        <v>8426</v>
      </c>
      <c r="BK100" s="80" t="s">
        <v>8426</v>
      </c>
      <c r="BL100" s="76">
        <v>169671387</v>
      </c>
      <c r="BM100" s="76"/>
      <c r="BN100" s="76"/>
      <c r="BO100" s="76"/>
      <c r="BP100" s="76"/>
      <c r="BQ100" s="76"/>
      <c r="BR100" s="76"/>
      <c r="BS100" s="76">
        <v>2</v>
      </c>
      <c r="BT100" s="75" t="str">
        <f>REPLACE(INDEX(GroupVertices[Group],MATCH(Edges39[[#This Row],[Vertex 1]],GroupVertices[Vertex],0)),1,1,"")</f>
        <v>2</v>
      </c>
      <c r="BU100" s="75" t="str">
        <f>REPLACE(INDEX(GroupVertices[Group],MATCH(Edges39[[#This Row],[Vertex 2]],GroupVertices[Vertex],0)),1,1,"")</f>
        <v>1</v>
      </c>
      <c r="BV100" s="45"/>
      <c r="BW100" s="46"/>
      <c r="BX100" s="45"/>
      <c r="BY100" s="46"/>
      <c r="BZ100" s="45"/>
      <c r="CA100" s="46"/>
      <c r="CB100" s="45"/>
      <c r="CC100" s="46"/>
      <c r="CD100" s="45"/>
    </row>
    <row r="101" spans="1:82" ht="15">
      <c r="A101" s="61" t="s">
        <v>8028</v>
      </c>
      <c r="B101" s="61" t="s">
        <v>8048</v>
      </c>
      <c r="C101" s="62"/>
      <c r="D101" s="63"/>
      <c r="E101" s="64"/>
      <c r="F101" s="65"/>
      <c r="G101" s="62"/>
      <c r="H101" s="66"/>
      <c r="I101" s="67"/>
      <c r="J101" s="67"/>
      <c r="K101" s="31" t="s">
        <v>65</v>
      </c>
      <c r="L101" s="74">
        <v>101</v>
      </c>
      <c r="M101" s="74"/>
      <c r="N101" s="69"/>
      <c r="O101" s="76" t="s">
        <v>273</v>
      </c>
      <c r="P101" s="78">
        <v>45021.92758101852</v>
      </c>
      <c r="Q101" s="76" t="s">
        <v>8104</v>
      </c>
      <c r="R101" s="76">
        <v>2</v>
      </c>
      <c r="S101" s="76">
        <v>0</v>
      </c>
      <c r="T101" s="76">
        <v>0</v>
      </c>
      <c r="U101" s="76">
        <v>0</v>
      </c>
      <c r="V101" s="76">
        <v>0</v>
      </c>
      <c r="W101" s="76"/>
      <c r="X101" s="76"/>
      <c r="Y101" s="76"/>
      <c r="Z101" s="76" t="s">
        <v>8188</v>
      </c>
      <c r="AA101" s="76"/>
      <c r="AB101" s="76"/>
      <c r="AC101" s="76"/>
      <c r="AD101" s="76"/>
      <c r="AE101" s="76" t="s">
        <v>287</v>
      </c>
      <c r="AF101" s="79" t="str">
        <f>HYPERLINK("https://twitter.com/leadglobalgroup/status/1643739217695211520")</f>
        <v>https://twitter.com/leadglobalgroup/status/1643739217695211520</v>
      </c>
      <c r="AG101" s="78">
        <v>45021.92758101852</v>
      </c>
      <c r="AH101" s="84">
        <v>45021</v>
      </c>
      <c r="AI101" s="80" t="s">
        <v>8250</v>
      </c>
      <c r="AJ101" s="76" t="s">
        <v>270</v>
      </c>
      <c r="AK101" s="76"/>
      <c r="AL101" s="76" t="s">
        <v>8301</v>
      </c>
      <c r="AM101" s="76" t="b">
        <v>0</v>
      </c>
      <c r="AN101" s="76"/>
      <c r="AO101" s="76"/>
      <c r="AP101" s="76"/>
      <c r="AQ101" s="76"/>
      <c r="AR101" s="76"/>
      <c r="AS101" s="76"/>
      <c r="AT101" s="76"/>
      <c r="AU101" s="76"/>
      <c r="AV101" s="76"/>
      <c r="AW101" s="76"/>
      <c r="AX101" s="76"/>
      <c r="AY101" s="76"/>
      <c r="AZ101" s="76"/>
      <c r="BA101" s="76"/>
      <c r="BB101" s="76"/>
      <c r="BC101" s="76"/>
      <c r="BD101" s="79" t="str">
        <f>HYPERLINK("https://pbs.twimg.com/profile_images/1634353545720864769/VLAXJApP_normal.jpg")</f>
        <v>https://pbs.twimg.com/profile_images/1634353545720864769/VLAXJApP_normal.jpg</v>
      </c>
      <c r="BE101" s="80" t="s">
        <v>8416</v>
      </c>
      <c r="BF101" s="80" t="s">
        <v>8416</v>
      </c>
      <c r="BG101" s="76"/>
      <c r="BH101" s="80" t="s">
        <v>306</v>
      </c>
      <c r="BI101" s="80" t="s">
        <v>306</v>
      </c>
      <c r="BJ101" s="80" t="s">
        <v>8426</v>
      </c>
      <c r="BK101" s="80" t="s">
        <v>8426</v>
      </c>
      <c r="BL101" s="76">
        <v>169671387</v>
      </c>
      <c r="BM101" s="76"/>
      <c r="BN101" s="76"/>
      <c r="BO101" s="76"/>
      <c r="BP101" s="76"/>
      <c r="BQ101" s="76"/>
      <c r="BR101" s="76"/>
      <c r="BS101" s="76">
        <v>1</v>
      </c>
      <c r="BT101" s="75" t="str">
        <f>REPLACE(INDEX(GroupVertices[Group],MATCH(Edges39[[#This Row],[Vertex 1]],GroupVertices[Vertex],0)),1,1,"")</f>
        <v>2</v>
      </c>
      <c r="BU101" s="75" t="str">
        <f>REPLACE(INDEX(GroupVertices[Group],MATCH(Edges39[[#This Row],[Vertex 2]],GroupVertices[Vertex],0)),1,1,"")</f>
        <v>2</v>
      </c>
      <c r="BV101" s="45"/>
      <c r="BW101" s="46"/>
      <c r="BX101" s="45"/>
      <c r="BY101" s="46"/>
      <c r="BZ101" s="45"/>
      <c r="CA101" s="46"/>
      <c r="CB101" s="45"/>
      <c r="CC101" s="46"/>
      <c r="CD101" s="45"/>
    </row>
    <row r="102" spans="1:82" ht="15">
      <c r="A102" s="61" t="s">
        <v>8028</v>
      </c>
      <c r="B102" s="61" t="s">
        <v>8048</v>
      </c>
      <c r="C102" s="62"/>
      <c r="D102" s="63"/>
      <c r="E102" s="64"/>
      <c r="F102" s="65"/>
      <c r="G102" s="62"/>
      <c r="H102" s="66"/>
      <c r="I102" s="67"/>
      <c r="J102" s="67"/>
      <c r="K102" s="31" t="s">
        <v>65</v>
      </c>
      <c r="L102" s="74">
        <v>102</v>
      </c>
      <c r="M102" s="74"/>
      <c r="N102" s="69"/>
      <c r="O102" s="76" t="s">
        <v>271</v>
      </c>
      <c r="P102" s="78">
        <v>45021.92758101852</v>
      </c>
      <c r="Q102" s="76" t="s">
        <v>8104</v>
      </c>
      <c r="R102" s="76">
        <v>2</v>
      </c>
      <c r="S102" s="76">
        <v>0</v>
      </c>
      <c r="T102" s="76">
        <v>0</v>
      </c>
      <c r="U102" s="76">
        <v>0</v>
      </c>
      <c r="V102" s="76">
        <v>0</v>
      </c>
      <c r="W102" s="76"/>
      <c r="X102" s="76"/>
      <c r="Y102" s="76"/>
      <c r="Z102" s="76" t="s">
        <v>8188</v>
      </c>
      <c r="AA102" s="76"/>
      <c r="AB102" s="76"/>
      <c r="AC102" s="76"/>
      <c r="AD102" s="76"/>
      <c r="AE102" s="76" t="s">
        <v>287</v>
      </c>
      <c r="AF102" s="79" t="str">
        <f>HYPERLINK("https://twitter.com/leadglobalgroup/status/1643739217695211520")</f>
        <v>https://twitter.com/leadglobalgroup/status/1643739217695211520</v>
      </c>
      <c r="AG102" s="78">
        <v>45021.92758101852</v>
      </c>
      <c r="AH102" s="84">
        <v>45021</v>
      </c>
      <c r="AI102" s="80" t="s">
        <v>8250</v>
      </c>
      <c r="AJ102" s="76" t="s">
        <v>270</v>
      </c>
      <c r="AK102" s="76"/>
      <c r="AL102" s="76" t="s">
        <v>8301</v>
      </c>
      <c r="AM102" s="76" t="b">
        <v>0</v>
      </c>
      <c r="AN102" s="76"/>
      <c r="AO102" s="76"/>
      <c r="AP102" s="76"/>
      <c r="AQ102" s="76"/>
      <c r="AR102" s="76"/>
      <c r="AS102" s="76"/>
      <c r="AT102" s="76"/>
      <c r="AU102" s="76"/>
      <c r="AV102" s="76"/>
      <c r="AW102" s="76"/>
      <c r="AX102" s="76"/>
      <c r="AY102" s="76"/>
      <c r="AZ102" s="76"/>
      <c r="BA102" s="76"/>
      <c r="BB102" s="76"/>
      <c r="BC102" s="76"/>
      <c r="BD102" s="79" t="str">
        <f>HYPERLINK("https://pbs.twimg.com/profile_images/1634353545720864769/VLAXJApP_normal.jpg")</f>
        <v>https://pbs.twimg.com/profile_images/1634353545720864769/VLAXJApP_normal.jpg</v>
      </c>
      <c r="BE102" s="80" t="s">
        <v>8416</v>
      </c>
      <c r="BF102" s="80" t="s">
        <v>8416</v>
      </c>
      <c r="BG102" s="76"/>
      <c r="BH102" s="80" t="s">
        <v>306</v>
      </c>
      <c r="BI102" s="80" t="s">
        <v>306</v>
      </c>
      <c r="BJ102" s="80" t="s">
        <v>8426</v>
      </c>
      <c r="BK102" s="80" t="s">
        <v>8426</v>
      </c>
      <c r="BL102" s="76">
        <v>169671387</v>
      </c>
      <c r="BM102" s="76"/>
      <c r="BN102" s="76"/>
      <c r="BO102" s="76"/>
      <c r="BP102" s="76"/>
      <c r="BQ102" s="76"/>
      <c r="BR102" s="76"/>
      <c r="BS102" s="76">
        <v>1</v>
      </c>
      <c r="BT102" s="75" t="str">
        <f>REPLACE(INDEX(GroupVertices[Group],MATCH(Edges39[[#This Row],[Vertex 1]],GroupVertices[Vertex],0)),1,1,"")</f>
        <v>2</v>
      </c>
      <c r="BU102" s="75" t="str">
        <f>REPLACE(INDEX(GroupVertices[Group],MATCH(Edges39[[#This Row],[Vertex 2]],GroupVertices[Vertex],0)),1,1,"")</f>
        <v>2</v>
      </c>
      <c r="BV102" s="45">
        <v>0</v>
      </c>
      <c r="BW102" s="46">
        <v>0</v>
      </c>
      <c r="BX102" s="45">
        <v>0</v>
      </c>
      <c r="BY102" s="46">
        <v>0</v>
      </c>
      <c r="BZ102" s="45">
        <v>0</v>
      </c>
      <c r="CA102" s="46">
        <v>0</v>
      </c>
      <c r="CB102" s="45">
        <v>10</v>
      </c>
      <c r="CC102" s="46">
        <v>50</v>
      </c>
      <c r="CD102" s="45">
        <v>20</v>
      </c>
    </row>
    <row r="103" spans="1:82" ht="15">
      <c r="A103" s="61" t="s">
        <v>8043</v>
      </c>
      <c r="B103" s="61" t="s">
        <v>8028</v>
      </c>
      <c r="C103" s="62"/>
      <c r="D103" s="63"/>
      <c r="E103" s="64"/>
      <c r="F103" s="65"/>
      <c r="G103" s="62"/>
      <c r="H103" s="66"/>
      <c r="I103" s="67"/>
      <c r="J103" s="67"/>
      <c r="K103" s="31" t="s">
        <v>65</v>
      </c>
      <c r="L103" s="74">
        <v>103</v>
      </c>
      <c r="M103" s="74"/>
      <c r="N103" s="69"/>
      <c r="O103" s="76" t="s">
        <v>273</v>
      </c>
      <c r="P103" s="78">
        <v>45015.99873842593</v>
      </c>
      <c r="Q103" s="76" t="s">
        <v>8061</v>
      </c>
      <c r="R103" s="76">
        <v>4</v>
      </c>
      <c r="S103" s="76">
        <v>0</v>
      </c>
      <c r="T103" s="76">
        <v>0</v>
      </c>
      <c r="U103" s="76">
        <v>0</v>
      </c>
      <c r="V103" s="76">
        <v>0</v>
      </c>
      <c r="W103" s="76"/>
      <c r="X103" s="76"/>
      <c r="Y103" s="76"/>
      <c r="Z103" s="76" t="s">
        <v>8028</v>
      </c>
      <c r="AA103" s="76"/>
      <c r="AB103" s="76"/>
      <c r="AC103" s="76"/>
      <c r="AD103" s="76"/>
      <c r="AE103" s="76" t="s">
        <v>287</v>
      </c>
      <c r="AF103" s="79" t="str">
        <f>HYPERLINK("https://twitter.com/nancylarae/status/1641590679532085249")</f>
        <v>https://twitter.com/nancylarae/status/1641590679532085249</v>
      </c>
      <c r="AG103" s="78">
        <v>45015.99873842593</v>
      </c>
      <c r="AH103" s="84">
        <v>45015</v>
      </c>
      <c r="AI103" s="80" t="s">
        <v>8251</v>
      </c>
      <c r="AJ103" s="76" t="s">
        <v>270</v>
      </c>
      <c r="AK103" s="76" t="s">
        <v>8273</v>
      </c>
      <c r="AL103" s="76"/>
      <c r="AM103" s="76" t="b">
        <v>0</v>
      </c>
      <c r="AN103" s="76"/>
      <c r="AO103" s="76"/>
      <c r="AP103" s="76"/>
      <c r="AQ103" s="76"/>
      <c r="AR103" s="76"/>
      <c r="AS103" s="76"/>
      <c r="AT103" s="76"/>
      <c r="AU103" s="76"/>
      <c r="AV103" s="76"/>
      <c r="AW103" s="76"/>
      <c r="AX103" s="76"/>
      <c r="AY103" s="76"/>
      <c r="AZ103" s="76"/>
      <c r="BA103" s="76"/>
      <c r="BB103" s="76"/>
      <c r="BC103" s="76"/>
      <c r="BD103" s="79" t="str">
        <f>HYPERLINK("https://pbs.twimg.com/profile_images/1560967668286590976/BsF4deFg_normal.jpg")</f>
        <v>https://pbs.twimg.com/profile_images/1560967668286590976/BsF4deFg_normal.jpg</v>
      </c>
      <c r="BE103" s="80" t="s">
        <v>8417</v>
      </c>
      <c r="BF103" s="80" t="s">
        <v>8417</v>
      </c>
      <c r="BG103" s="76"/>
      <c r="BH103" s="80" t="s">
        <v>306</v>
      </c>
      <c r="BI103" s="80" t="s">
        <v>306</v>
      </c>
      <c r="BJ103" s="80" t="s">
        <v>8414</v>
      </c>
      <c r="BK103" s="80" t="s">
        <v>8414</v>
      </c>
      <c r="BL103" s="80" t="s">
        <v>8457</v>
      </c>
      <c r="BM103" s="76"/>
      <c r="BN103" s="76"/>
      <c r="BO103" s="76"/>
      <c r="BP103" s="76"/>
      <c r="BQ103" s="76"/>
      <c r="BR103" s="76"/>
      <c r="BS103" s="76">
        <v>2</v>
      </c>
      <c r="BT103" s="75" t="str">
        <f>REPLACE(INDEX(GroupVertices[Group],MATCH(Edges39[[#This Row],[Vertex 1]],GroupVertices[Vertex],0)),1,1,"")</f>
        <v>2</v>
      </c>
      <c r="BU103" s="75" t="str">
        <f>REPLACE(INDEX(GroupVertices[Group],MATCH(Edges39[[#This Row],[Vertex 2]],GroupVertices[Vertex],0)),1,1,"")</f>
        <v>2</v>
      </c>
      <c r="BV103" s="45"/>
      <c r="BW103" s="46"/>
      <c r="BX103" s="45"/>
      <c r="BY103" s="46"/>
      <c r="BZ103" s="45"/>
      <c r="CA103" s="46"/>
      <c r="CB103" s="45"/>
      <c r="CC103" s="46"/>
      <c r="CD103" s="45"/>
    </row>
    <row r="104" spans="1:82" ht="15">
      <c r="A104" s="61" t="s">
        <v>8043</v>
      </c>
      <c r="B104" s="61" t="s">
        <v>8028</v>
      </c>
      <c r="C104" s="62"/>
      <c r="D104" s="63"/>
      <c r="E104" s="64"/>
      <c r="F104" s="65"/>
      <c r="G104" s="62"/>
      <c r="H104" s="66"/>
      <c r="I104" s="67"/>
      <c r="J104" s="67"/>
      <c r="K104" s="31" t="s">
        <v>65</v>
      </c>
      <c r="L104" s="74">
        <v>104</v>
      </c>
      <c r="M104" s="74"/>
      <c r="N104" s="69"/>
      <c r="O104" s="76" t="s">
        <v>271</v>
      </c>
      <c r="P104" s="78">
        <v>45015.99873842593</v>
      </c>
      <c r="Q104" s="76" t="s">
        <v>8061</v>
      </c>
      <c r="R104" s="76">
        <v>4</v>
      </c>
      <c r="S104" s="76">
        <v>0</v>
      </c>
      <c r="T104" s="76">
        <v>0</v>
      </c>
      <c r="U104" s="76">
        <v>0</v>
      </c>
      <c r="V104" s="76">
        <v>0</v>
      </c>
      <c r="W104" s="76"/>
      <c r="X104" s="76"/>
      <c r="Y104" s="76"/>
      <c r="Z104" s="76" t="s">
        <v>8028</v>
      </c>
      <c r="AA104" s="76"/>
      <c r="AB104" s="76"/>
      <c r="AC104" s="76"/>
      <c r="AD104" s="76"/>
      <c r="AE104" s="76" t="s">
        <v>287</v>
      </c>
      <c r="AF104" s="79" t="str">
        <f>HYPERLINK("https://twitter.com/nancylarae/status/1641590679532085249")</f>
        <v>https://twitter.com/nancylarae/status/1641590679532085249</v>
      </c>
      <c r="AG104" s="78">
        <v>45015.99873842593</v>
      </c>
      <c r="AH104" s="84">
        <v>45015</v>
      </c>
      <c r="AI104" s="80" t="s">
        <v>8251</v>
      </c>
      <c r="AJ104" s="76" t="s">
        <v>270</v>
      </c>
      <c r="AK104" s="76" t="s">
        <v>8273</v>
      </c>
      <c r="AL104" s="76"/>
      <c r="AM104" s="76" t="b">
        <v>0</v>
      </c>
      <c r="AN104" s="76"/>
      <c r="AO104" s="76"/>
      <c r="AP104" s="76"/>
      <c r="AQ104" s="76"/>
      <c r="AR104" s="76"/>
      <c r="AS104" s="76"/>
      <c r="AT104" s="76"/>
      <c r="AU104" s="76"/>
      <c r="AV104" s="76"/>
      <c r="AW104" s="76"/>
      <c r="AX104" s="76"/>
      <c r="AY104" s="76"/>
      <c r="AZ104" s="76"/>
      <c r="BA104" s="76"/>
      <c r="BB104" s="76"/>
      <c r="BC104" s="76"/>
      <c r="BD104" s="79" t="str">
        <f>HYPERLINK("https://pbs.twimg.com/profile_images/1560967668286590976/BsF4deFg_normal.jpg")</f>
        <v>https://pbs.twimg.com/profile_images/1560967668286590976/BsF4deFg_normal.jpg</v>
      </c>
      <c r="BE104" s="80" t="s">
        <v>8417</v>
      </c>
      <c r="BF104" s="80" t="s">
        <v>8417</v>
      </c>
      <c r="BG104" s="76"/>
      <c r="BH104" s="80" t="s">
        <v>306</v>
      </c>
      <c r="BI104" s="80" t="s">
        <v>306</v>
      </c>
      <c r="BJ104" s="80" t="s">
        <v>8414</v>
      </c>
      <c r="BK104" s="80" t="s">
        <v>8414</v>
      </c>
      <c r="BL104" s="80" t="s">
        <v>8457</v>
      </c>
      <c r="BM104" s="76"/>
      <c r="BN104" s="76"/>
      <c r="BO104" s="76"/>
      <c r="BP104" s="76"/>
      <c r="BQ104" s="76"/>
      <c r="BR104" s="76"/>
      <c r="BS104" s="76">
        <v>2</v>
      </c>
      <c r="BT104" s="75" t="str">
        <f>REPLACE(INDEX(GroupVertices[Group],MATCH(Edges39[[#This Row],[Vertex 1]],GroupVertices[Vertex],0)),1,1,"")</f>
        <v>2</v>
      </c>
      <c r="BU104" s="75" t="str">
        <f>REPLACE(INDEX(GroupVertices[Group],MATCH(Edges39[[#This Row],[Vertex 2]],GroupVertices[Vertex],0)),1,1,"")</f>
        <v>2</v>
      </c>
      <c r="BV104" s="45">
        <v>0</v>
      </c>
      <c r="BW104" s="46">
        <v>0</v>
      </c>
      <c r="BX104" s="45">
        <v>0</v>
      </c>
      <c r="BY104" s="46">
        <v>0</v>
      </c>
      <c r="BZ104" s="45">
        <v>0</v>
      </c>
      <c r="CA104" s="46">
        <v>0</v>
      </c>
      <c r="CB104" s="45">
        <v>11</v>
      </c>
      <c r="CC104" s="46">
        <v>55</v>
      </c>
      <c r="CD104" s="45">
        <v>20</v>
      </c>
    </row>
    <row r="105" spans="1:82" ht="15">
      <c r="A105" s="61" t="s">
        <v>8043</v>
      </c>
      <c r="B105" s="61" t="s">
        <v>8028</v>
      </c>
      <c r="C105" s="62"/>
      <c r="D105" s="63"/>
      <c r="E105" s="64"/>
      <c r="F105" s="65"/>
      <c r="G105" s="62"/>
      <c r="H105" s="66"/>
      <c r="I105" s="67"/>
      <c r="J105" s="67"/>
      <c r="K105" s="31" t="s">
        <v>65</v>
      </c>
      <c r="L105" s="74">
        <v>105</v>
      </c>
      <c r="M105" s="74"/>
      <c r="N105" s="69"/>
      <c r="O105" s="76" t="s">
        <v>273</v>
      </c>
      <c r="P105" s="78">
        <v>45021.88422453704</v>
      </c>
      <c r="Q105" s="76" t="s">
        <v>8073</v>
      </c>
      <c r="R105" s="76">
        <v>5</v>
      </c>
      <c r="S105" s="76">
        <v>0</v>
      </c>
      <c r="T105" s="76">
        <v>0</v>
      </c>
      <c r="U105" s="76">
        <v>0</v>
      </c>
      <c r="V105" s="76">
        <v>0</v>
      </c>
      <c r="W105" s="76"/>
      <c r="X105" s="76"/>
      <c r="Y105" s="76"/>
      <c r="Z105" s="76" t="s">
        <v>8028</v>
      </c>
      <c r="AA105" s="76"/>
      <c r="AB105" s="76"/>
      <c r="AC105" s="76"/>
      <c r="AD105" s="76"/>
      <c r="AE105" s="76" t="s">
        <v>287</v>
      </c>
      <c r="AF105" s="79" t="str">
        <f>HYPERLINK("https://twitter.com/nancylarae/status/1643723505895079940")</f>
        <v>https://twitter.com/nancylarae/status/1643723505895079940</v>
      </c>
      <c r="AG105" s="78">
        <v>45021.88422453704</v>
      </c>
      <c r="AH105" s="84">
        <v>45021</v>
      </c>
      <c r="AI105" s="80" t="s">
        <v>8252</v>
      </c>
      <c r="AJ105" s="76" t="s">
        <v>270</v>
      </c>
      <c r="AK105" s="76" t="s">
        <v>8281</v>
      </c>
      <c r="AL105" s="76" t="s">
        <v>8301</v>
      </c>
      <c r="AM105" s="76" t="b">
        <v>0</v>
      </c>
      <c r="AN105" s="76"/>
      <c r="AO105" s="76"/>
      <c r="AP105" s="76"/>
      <c r="AQ105" s="76"/>
      <c r="AR105" s="76"/>
      <c r="AS105" s="76"/>
      <c r="AT105" s="76"/>
      <c r="AU105" s="76"/>
      <c r="AV105" s="76"/>
      <c r="AW105" s="76"/>
      <c r="AX105" s="76"/>
      <c r="AY105" s="76"/>
      <c r="AZ105" s="76"/>
      <c r="BA105" s="76"/>
      <c r="BB105" s="76"/>
      <c r="BC105" s="76"/>
      <c r="BD105" s="79" t="str">
        <f>HYPERLINK("https://pbs.twimg.com/profile_images/1560967668286590976/BsF4deFg_normal.jpg")</f>
        <v>https://pbs.twimg.com/profile_images/1560967668286590976/BsF4deFg_normal.jpg</v>
      </c>
      <c r="BE105" s="80" t="s">
        <v>8418</v>
      </c>
      <c r="BF105" s="80" t="s">
        <v>8418</v>
      </c>
      <c r="BG105" s="76"/>
      <c r="BH105" s="80" t="s">
        <v>306</v>
      </c>
      <c r="BI105" s="80" t="s">
        <v>306</v>
      </c>
      <c r="BJ105" s="80" t="s">
        <v>8415</v>
      </c>
      <c r="BK105" s="80" t="s">
        <v>8415</v>
      </c>
      <c r="BL105" s="80" t="s">
        <v>8457</v>
      </c>
      <c r="BM105" s="76"/>
      <c r="BN105" s="76"/>
      <c r="BO105" s="76"/>
      <c r="BP105" s="76"/>
      <c r="BQ105" s="76"/>
      <c r="BR105" s="76"/>
      <c r="BS105" s="76">
        <v>2</v>
      </c>
      <c r="BT105" s="75" t="str">
        <f>REPLACE(INDEX(GroupVertices[Group],MATCH(Edges39[[#This Row],[Vertex 1]],GroupVertices[Vertex],0)),1,1,"")</f>
        <v>2</v>
      </c>
      <c r="BU105" s="75" t="str">
        <f>REPLACE(INDEX(GroupVertices[Group],MATCH(Edges39[[#This Row],[Vertex 2]],GroupVertices[Vertex],0)),1,1,"")</f>
        <v>2</v>
      </c>
      <c r="BV105" s="45"/>
      <c r="BW105" s="46"/>
      <c r="BX105" s="45"/>
      <c r="BY105" s="46"/>
      <c r="BZ105" s="45"/>
      <c r="CA105" s="46"/>
      <c r="CB105" s="45"/>
      <c r="CC105" s="46"/>
      <c r="CD105" s="45"/>
    </row>
    <row r="106" spans="1:82" ht="15">
      <c r="A106" s="61" t="s">
        <v>8043</v>
      </c>
      <c r="B106" s="61" t="s">
        <v>8028</v>
      </c>
      <c r="C106" s="62"/>
      <c r="D106" s="63"/>
      <c r="E106" s="64"/>
      <c r="F106" s="65"/>
      <c r="G106" s="62"/>
      <c r="H106" s="66"/>
      <c r="I106" s="67"/>
      <c r="J106" s="67"/>
      <c r="K106" s="31" t="s">
        <v>65</v>
      </c>
      <c r="L106" s="74">
        <v>106</v>
      </c>
      <c r="M106" s="74"/>
      <c r="N106" s="69"/>
      <c r="O106" s="76" t="s">
        <v>271</v>
      </c>
      <c r="P106" s="78">
        <v>45021.88422453704</v>
      </c>
      <c r="Q106" s="76" t="s">
        <v>8073</v>
      </c>
      <c r="R106" s="76">
        <v>5</v>
      </c>
      <c r="S106" s="76">
        <v>0</v>
      </c>
      <c r="T106" s="76">
        <v>0</v>
      </c>
      <c r="U106" s="76">
        <v>0</v>
      </c>
      <c r="V106" s="76">
        <v>0</v>
      </c>
      <c r="W106" s="76"/>
      <c r="X106" s="76"/>
      <c r="Y106" s="76"/>
      <c r="Z106" s="76" t="s">
        <v>8028</v>
      </c>
      <c r="AA106" s="76"/>
      <c r="AB106" s="76"/>
      <c r="AC106" s="76"/>
      <c r="AD106" s="76"/>
      <c r="AE106" s="76" t="s">
        <v>287</v>
      </c>
      <c r="AF106" s="79" t="str">
        <f>HYPERLINK("https://twitter.com/nancylarae/status/1643723505895079940")</f>
        <v>https://twitter.com/nancylarae/status/1643723505895079940</v>
      </c>
      <c r="AG106" s="78">
        <v>45021.88422453704</v>
      </c>
      <c r="AH106" s="84">
        <v>45021</v>
      </c>
      <c r="AI106" s="80" t="s">
        <v>8252</v>
      </c>
      <c r="AJ106" s="76" t="s">
        <v>270</v>
      </c>
      <c r="AK106" s="76" t="s">
        <v>8281</v>
      </c>
      <c r="AL106" s="76" t="s">
        <v>8301</v>
      </c>
      <c r="AM106" s="76" t="b">
        <v>0</v>
      </c>
      <c r="AN106" s="76"/>
      <c r="AO106" s="76"/>
      <c r="AP106" s="76"/>
      <c r="AQ106" s="76"/>
      <c r="AR106" s="76"/>
      <c r="AS106" s="76"/>
      <c r="AT106" s="76"/>
      <c r="AU106" s="76"/>
      <c r="AV106" s="76"/>
      <c r="AW106" s="76"/>
      <c r="AX106" s="76"/>
      <c r="AY106" s="76"/>
      <c r="AZ106" s="76"/>
      <c r="BA106" s="76"/>
      <c r="BB106" s="76"/>
      <c r="BC106" s="76"/>
      <c r="BD106" s="79" t="str">
        <f>HYPERLINK("https://pbs.twimg.com/profile_images/1560967668286590976/BsF4deFg_normal.jpg")</f>
        <v>https://pbs.twimg.com/profile_images/1560967668286590976/BsF4deFg_normal.jpg</v>
      </c>
      <c r="BE106" s="80" t="s">
        <v>8418</v>
      </c>
      <c r="BF106" s="80" t="s">
        <v>8418</v>
      </c>
      <c r="BG106" s="76"/>
      <c r="BH106" s="80" t="s">
        <v>306</v>
      </c>
      <c r="BI106" s="80" t="s">
        <v>306</v>
      </c>
      <c r="BJ106" s="80" t="s">
        <v>8415</v>
      </c>
      <c r="BK106" s="80" t="s">
        <v>8415</v>
      </c>
      <c r="BL106" s="80" t="s">
        <v>8457</v>
      </c>
      <c r="BM106" s="76"/>
      <c r="BN106" s="76"/>
      <c r="BO106" s="76"/>
      <c r="BP106" s="76"/>
      <c r="BQ106" s="76"/>
      <c r="BR106" s="76"/>
      <c r="BS106" s="76">
        <v>2</v>
      </c>
      <c r="BT106" s="75" t="str">
        <f>REPLACE(INDEX(GroupVertices[Group],MATCH(Edges39[[#This Row],[Vertex 1]],GroupVertices[Vertex],0)),1,1,"")</f>
        <v>2</v>
      </c>
      <c r="BU106" s="75" t="str">
        <f>REPLACE(INDEX(GroupVertices[Group],MATCH(Edges39[[#This Row],[Vertex 2]],GroupVertices[Vertex],0)),1,1,"")</f>
        <v>2</v>
      </c>
      <c r="BV106" s="45">
        <v>0</v>
      </c>
      <c r="BW106" s="46">
        <v>0</v>
      </c>
      <c r="BX106" s="45">
        <v>0</v>
      </c>
      <c r="BY106" s="46">
        <v>0</v>
      </c>
      <c r="BZ106" s="45">
        <v>0</v>
      </c>
      <c r="CA106" s="46">
        <v>0</v>
      </c>
      <c r="CB106" s="45">
        <v>11</v>
      </c>
      <c r="CC106" s="46">
        <v>52.38095238095238</v>
      </c>
      <c r="CD106" s="45">
        <v>21</v>
      </c>
    </row>
    <row r="107" spans="1:82" ht="15">
      <c r="A107" s="61" t="s">
        <v>8043</v>
      </c>
      <c r="B107" s="61" t="s">
        <v>8049</v>
      </c>
      <c r="C107" s="62"/>
      <c r="D107" s="63"/>
      <c r="E107" s="64"/>
      <c r="F107" s="65"/>
      <c r="G107" s="62"/>
      <c r="H107" s="66"/>
      <c r="I107" s="67"/>
      <c r="J107" s="67"/>
      <c r="K107" s="31" t="s">
        <v>65</v>
      </c>
      <c r="L107" s="74">
        <v>107</v>
      </c>
      <c r="M107" s="74"/>
      <c r="N107" s="69"/>
      <c r="O107" s="76" t="s">
        <v>273</v>
      </c>
      <c r="P107" s="78">
        <v>45021.94495370371</v>
      </c>
      <c r="Q107" s="76" t="s">
        <v>8104</v>
      </c>
      <c r="R107" s="76">
        <v>2</v>
      </c>
      <c r="S107" s="76">
        <v>0</v>
      </c>
      <c r="T107" s="76">
        <v>0</v>
      </c>
      <c r="U107" s="76">
        <v>0</v>
      </c>
      <c r="V107" s="76">
        <v>0</v>
      </c>
      <c r="W107" s="76"/>
      <c r="X107" s="76"/>
      <c r="Y107" s="76"/>
      <c r="Z107" s="76" t="s">
        <v>8188</v>
      </c>
      <c r="AA107" s="76"/>
      <c r="AB107" s="76"/>
      <c r="AC107" s="76"/>
      <c r="AD107" s="76"/>
      <c r="AE107" s="76" t="s">
        <v>287</v>
      </c>
      <c r="AF107" s="79" t="str">
        <f>HYPERLINK("https://twitter.com/nancylarae/status/1643745513693642752")</f>
        <v>https://twitter.com/nancylarae/status/1643745513693642752</v>
      </c>
      <c r="AG107" s="78">
        <v>45021.94495370371</v>
      </c>
      <c r="AH107" s="84">
        <v>45021</v>
      </c>
      <c r="AI107" s="80" t="s">
        <v>8253</v>
      </c>
      <c r="AJ107" s="76" t="s">
        <v>270</v>
      </c>
      <c r="AK107" s="76"/>
      <c r="AL107" s="76" t="s">
        <v>8301</v>
      </c>
      <c r="AM107" s="76" t="b">
        <v>0</v>
      </c>
      <c r="AN107" s="76"/>
      <c r="AO107" s="76"/>
      <c r="AP107" s="76"/>
      <c r="AQ107" s="76"/>
      <c r="AR107" s="76"/>
      <c r="AS107" s="76"/>
      <c r="AT107" s="76"/>
      <c r="AU107" s="76"/>
      <c r="AV107" s="76"/>
      <c r="AW107" s="76"/>
      <c r="AX107" s="76"/>
      <c r="AY107" s="76"/>
      <c r="AZ107" s="76"/>
      <c r="BA107" s="76"/>
      <c r="BB107" s="76"/>
      <c r="BC107" s="76"/>
      <c r="BD107" s="79" t="str">
        <f>HYPERLINK("https://pbs.twimg.com/profile_images/1560967668286590976/BsF4deFg_normal.jpg")</f>
        <v>https://pbs.twimg.com/profile_images/1560967668286590976/BsF4deFg_normal.jpg</v>
      </c>
      <c r="BE107" s="80" t="s">
        <v>8419</v>
      </c>
      <c r="BF107" s="80" t="s">
        <v>8419</v>
      </c>
      <c r="BG107" s="76"/>
      <c r="BH107" s="80" t="s">
        <v>306</v>
      </c>
      <c r="BI107" s="80" t="s">
        <v>306</v>
      </c>
      <c r="BJ107" s="80" t="s">
        <v>8426</v>
      </c>
      <c r="BK107" s="80" t="s">
        <v>8426</v>
      </c>
      <c r="BL107" s="80" t="s">
        <v>8457</v>
      </c>
      <c r="BM107" s="76"/>
      <c r="BN107" s="76"/>
      <c r="BO107" s="76"/>
      <c r="BP107" s="76"/>
      <c r="BQ107" s="76"/>
      <c r="BR107" s="76"/>
      <c r="BS107" s="76">
        <v>1</v>
      </c>
      <c r="BT107" s="75" t="str">
        <f>REPLACE(INDEX(GroupVertices[Group],MATCH(Edges39[[#This Row],[Vertex 1]],GroupVertices[Vertex],0)),1,1,"")</f>
        <v>2</v>
      </c>
      <c r="BU107" s="75" t="str">
        <f>REPLACE(INDEX(GroupVertices[Group],MATCH(Edges39[[#This Row],[Vertex 2]],GroupVertices[Vertex],0)),1,1,"")</f>
        <v>1</v>
      </c>
      <c r="BV107" s="45"/>
      <c r="BW107" s="46"/>
      <c r="BX107" s="45"/>
      <c r="BY107" s="46"/>
      <c r="BZ107" s="45"/>
      <c r="CA107" s="46"/>
      <c r="CB107" s="45"/>
      <c r="CC107" s="46"/>
      <c r="CD107" s="45"/>
    </row>
    <row r="108" spans="1:82" ht="15">
      <c r="A108" s="61" t="s">
        <v>8043</v>
      </c>
      <c r="B108" s="61" t="s">
        <v>8048</v>
      </c>
      <c r="C108" s="62"/>
      <c r="D108" s="63"/>
      <c r="E108" s="64"/>
      <c r="F108" s="65"/>
      <c r="G108" s="62"/>
      <c r="H108" s="66"/>
      <c r="I108" s="67"/>
      <c r="J108" s="67"/>
      <c r="K108" s="31" t="s">
        <v>65</v>
      </c>
      <c r="L108" s="74">
        <v>108</v>
      </c>
      <c r="M108" s="74"/>
      <c r="N108" s="69"/>
      <c r="O108" s="76" t="s">
        <v>273</v>
      </c>
      <c r="P108" s="78">
        <v>45021.94495370371</v>
      </c>
      <c r="Q108" s="76" t="s">
        <v>8104</v>
      </c>
      <c r="R108" s="76">
        <v>2</v>
      </c>
      <c r="S108" s="76">
        <v>0</v>
      </c>
      <c r="T108" s="76">
        <v>0</v>
      </c>
      <c r="U108" s="76">
        <v>0</v>
      </c>
      <c r="V108" s="76">
        <v>0</v>
      </c>
      <c r="W108" s="76"/>
      <c r="X108" s="76"/>
      <c r="Y108" s="76"/>
      <c r="Z108" s="76" t="s">
        <v>8188</v>
      </c>
      <c r="AA108" s="76"/>
      <c r="AB108" s="76"/>
      <c r="AC108" s="76"/>
      <c r="AD108" s="76"/>
      <c r="AE108" s="76" t="s">
        <v>287</v>
      </c>
      <c r="AF108" s="79" t="str">
        <f>HYPERLINK("https://twitter.com/nancylarae/status/1643745513693642752")</f>
        <v>https://twitter.com/nancylarae/status/1643745513693642752</v>
      </c>
      <c r="AG108" s="78">
        <v>45021.94495370371</v>
      </c>
      <c r="AH108" s="84">
        <v>45021</v>
      </c>
      <c r="AI108" s="80" t="s">
        <v>8253</v>
      </c>
      <c r="AJ108" s="76" t="s">
        <v>270</v>
      </c>
      <c r="AK108" s="76"/>
      <c r="AL108" s="76" t="s">
        <v>8301</v>
      </c>
      <c r="AM108" s="76" t="b">
        <v>0</v>
      </c>
      <c r="AN108" s="76"/>
      <c r="AO108" s="76"/>
      <c r="AP108" s="76"/>
      <c r="AQ108" s="76"/>
      <c r="AR108" s="76"/>
      <c r="AS108" s="76"/>
      <c r="AT108" s="76"/>
      <c r="AU108" s="76"/>
      <c r="AV108" s="76"/>
      <c r="AW108" s="76"/>
      <c r="AX108" s="76"/>
      <c r="AY108" s="76"/>
      <c r="AZ108" s="76"/>
      <c r="BA108" s="76"/>
      <c r="BB108" s="76"/>
      <c r="BC108" s="76"/>
      <c r="BD108" s="79" t="str">
        <f>HYPERLINK("https://pbs.twimg.com/profile_images/1560967668286590976/BsF4deFg_normal.jpg")</f>
        <v>https://pbs.twimg.com/profile_images/1560967668286590976/BsF4deFg_normal.jpg</v>
      </c>
      <c r="BE108" s="80" t="s">
        <v>8419</v>
      </c>
      <c r="BF108" s="80" t="s">
        <v>8419</v>
      </c>
      <c r="BG108" s="76"/>
      <c r="BH108" s="80" t="s">
        <v>306</v>
      </c>
      <c r="BI108" s="80" t="s">
        <v>306</v>
      </c>
      <c r="BJ108" s="80" t="s">
        <v>8426</v>
      </c>
      <c r="BK108" s="80" t="s">
        <v>8426</v>
      </c>
      <c r="BL108" s="80" t="s">
        <v>8457</v>
      </c>
      <c r="BM108" s="76"/>
      <c r="BN108" s="76"/>
      <c r="BO108" s="76"/>
      <c r="BP108" s="76"/>
      <c r="BQ108" s="76"/>
      <c r="BR108" s="76"/>
      <c r="BS108" s="76">
        <v>1</v>
      </c>
      <c r="BT108" s="75" t="str">
        <f>REPLACE(INDEX(GroupVertices[Group],MATCH(Edges39[[#This Row],[Vertex 1]],GroupVertices[Vertex],0)),1,1,"")</f>
        <v>2</v>
      </c>
      <c r="BU108" s="75" t="str">
        <f>REPLACE(INDEX(GroupVertices[Group],MATCH(Edges39[[#This Row],[Vertex 2]],GroupVertices[Vertex],0)),1,1,"")</f>
        <v>2</v>
      </c>
      <c r="BV108" s="45"/>
      <c r="BW108" s="46"/>
      <c r="BX108" s="45"/>
      <c r="BY108" s="46"/>
      <c r="BZ108" s="45"/>
      <c r="CA108" s="46"/>
      <c r="CB108" s="45"/>
      <c r="CC108" s="46"/>
      <c r="CD108" s="45"/>
    </row>
    <row r="109" spans="1:82" ht="15">
      <c r="A109" s="61" t="s">
        <v>8043</v>
      </c>
      <c r="B109" s="61" t="s">
        <v>8048</v>
      </c>
      <c r="C109" s="62"/>
      <c r="D109" s="63"/>
      <c r="E109" s="64"/>
      <c r="F109" s="65"/>
      <c r="G109" s="62"/>
      <c r="H109" s="66"/>
      <c r="I109" s="67"/>
      <c r="J109" s="67"/>
      <c r="K109" s="31" t="s">
        <v>65</v>
      </c>
      <c r="L109" s="74">
        <v>109</v>
      </c>
      <c r="M109" s="74"/>
      <c r="N109" s="69"/>
      <c r="O109" s="76" t="s">
        <v>271</v>
      </c>
      <c r="P109" s="78">
        <v>45021.94495370371</v>
      </c>
      <c r="Q109" s="76" t="s">
        <v>8104</v>
      </c>
      <c r="R109" s="76">
        <v>2</v>
      </c>
      <c r="S109" s="76">
        <v>0</v>
      </c>
      <c r="T109" s="76">
        <v>0</v>
      </c>
      <c r="U109" s="76">
        <v>0</v>
      </c>
      <c r="V109" s="76">
        <v>0</v>
      </c>
      <c r="W109" s="76"/>
      <c r="X109" s="76"/>
      <c r="Y109" s="76"/>
      <c r="Z109" s="76" t="s">
        <v>8188</v>
      </c>
      <c r="AA109" s="76"/>
      <c r="AB109" s="76"/>
      <c r="AC109" s="76"/>
      <c r="AD109" s="76"/>
      <c r="AE109" s="76" t="s">
        <v>287</v>
      </c>
      <c r="AF109" s="79" t="str">
        <f>HYPERLINK("https://twitter.com/nancylarae/status/1643745513693642752")</f>
        <v>https://twitter.com/nancylarae/status/1643745513693642752</v>
      </c>
      <c r="AG109" s="78">
        <v>45021.94495370371</v>
      </c>
      <c r="AH109" s="84">
        <v>45021</v>
      </c>
      <c r="AI109" s="80" t="s">
        <v>8253</v>
      </c>
      <c r="AJ109" s="76" t="s">
        <v>270</v>
      </c>
      <c r="AK109" s="76"/>
      <c r="AL109" s="76" t="s">
        <v>8301</v>
      </c>
      <c r="AM109" s="76" t="b">
        <v>0</v>
      </c>
      <c r="AN109" s="76"/>
      <c r="AO109" s="76"/>
      <c r="AP109" s="76"/>
      <c r="AQ109" s="76"/>
      <c r="AR109" s="76"/>
      <c r="AS109" s="76"/>
      <c r="AT109" s="76"/>
      <c r="AU109" s="76"/>
      <c r="AV109" s="76"/>
      <c r="AW109" s="76"/>
      <c r="AX109" s="76"/>
      <c r="AY109" s="76"/>
      <c r="AZ109" s="76"/>
      <c r="BA109" s="76"/>
      <c r="BB109" s="76"/>
      <c r="BC109" s="76"/>
      <c r="BD109" s="79" t="str">
        <f>HYPERLINK("https://pbs.twimg.com/profile_images/1560967668286590976/BsF4deFg_normal.jpg")</f>
        <v>https://pbs.twimg.com/profile_images/1560967668286590976/BsF4deFg_normal.jpg</v>
      </c>
      <c r="BE109" s="80" t="s">
        <v>8419</v>
      </c>
      <c r="BF109" s="80" t="s">
        <v>8419</v>
      </c>
      <c r="BG109" s="76"/>
      <c r="BH109" s="80" t="s">
        <v>306</v>
      </c>
      <c r="BI109" s="80" t="s">
        <v>306</v>
      </c>
      <c r="BJ109" s="80" t="s">
        <v>8426</v>
      </c>
      <c r="BK109" s="80" t="s">
        <v>8426</v>
      </c>
      <c r="BL109" s="80" t="s">
        <v>8457</v>
      </c>
      <c r="BM109" s="76"/>
      <c r="BN109" s="76"/>
      <c r="BO109" s="76"/>
      <c r="BP109" s="76"/>
      <c r="BQ109" s="76"/>
      <c r="BR109" s="76"/>
      <c r="BS109" s="76">
        <v>1</v>
      </c>
      <c r="BT109" s="75" t="str">
        <f>REPLACE(INDEX(GroupVertices[Group],MATCH(Edges39[[#This Row],[Vertex 1]],GroupVertices[Vertex],0)),1,1,"")</f>
        <v>2</v>
      </c>
      <c r="BU109" s="75" t="str">
        <f>REPLACE(INDEX(GroupVertices[Group],MATCH(Edges39[[#This Row],[Vertex 2]],GroupVertices[Vertex],0)),1,1,"")</f>
        <v>2</v>
      </c>
      <c r="BV109" s="45">
        <v>0</v>
      </c>
      <c r="BW109" s="46">
        <v>0</v>
      </c>
      <c r="BX109" s="45">
        <v>0</v>
      </c>
      <c r="BY109" s="46">
        <v>0</v>
      </c>
      <c r="BZ109" s="45">
        <v>0</v>
      </c>
      <c r="CA109" s="46">
        <v>0</v>
      </c>
      <c r="CB109" s="45">
        <v>10</v>
      </c>
      <c r="CC109" s="46">
        <v>50</v>
      </c>
      <c r="CD109" s="45">
        <v>20</v>
      </c>
    </row>
    <row r="110" spans="1:82" ht="15">
      <c r="A110" s="61" t="s">
        <v>8044</v>
      </c>
      <c r="B110" s="61" t="s">
        <v>8049</v>
      </c>
      <c r="C110" s="62"/>
      <c r="D110" s="63"/>
      <c r="E110" s="64"/>
      <c r="F110" s="65"/>
      <c r="G110" s="62"/>
      <c r="H110" s="66"/>
      <c r="I110" s="67"/>
      <c r="J110" s="67"/>
      <c r="K110" s="31" t="s">
        <v>65</v>
      </c>
      <c r="L110" s="74">
        <v>110</v>
      </c>
      <c r="M110" s="74"/>
      <c r="N110" s="69"/>
      <c r="O110" s="76" t="s">
        <v>272</v>
      </c>
      <c r="P110" s="78">
        <v>45021.905648148146</v>
      </c>
      <c r="Q110" s="76" t="s">
        <v>8105</v>
      </c>
      <c r="R110" s="76">
        <v>0</v>
      </c>
      <c r="S110" s="76">
        <v>1</v>
      </c>
      <c r="T110" s="76">
        <v>0</v>
      </c>
      <c r="U110" s="76">
        <v>0</v>
      </c>
      <c r="V110" s="76">
        <v>66</v>
      </c>
      <c r="W110" s="76"/>
      <c r="X110" s="76" t="s">
        <v>8160</v>
      </c>
      <c r="Y110" s="76" t="s">
        <v>8173</v>
      </c>
      <c r="Z110" s="76" t="s">
        <v>8049</v>
      </c>
      <c r="AA110" s="76"/>
      <c r="AB110" s="79" t="str">
        <f>HYPERLINK("https://pbs.twimg.com/media/Fs-0yhBWcAIb16m.jpg")</f>
        <v>https://pbs.twimg.com/media/Fs-0yhBWcAIb16m.jpg</v>
      </c>
      <c r="AC110" s="76" t="s">
        <v>281</v>
      </c>
      <c r="AD110" s="76"/>
      <c r="AE110" s="76" t="s">
        <v>287</v>
      </c>
      <c r="AF110" s="79" t="str">
        <f>HYPERLINK("https://twitter.com/gs1_mx/status/1643731270973677571")</f>
        <v>https://twitter.com/gs1_mx/status/1643731270973677571</v>
      </c>
      <c r="AG110" s="78">
        <v>45021.905648148146</v>
      </c>
      <c r="AH110" s="84">
        <v>45021</v>
      </c>
      <c r="AI110" s="80" t="s">
        <v>8254</v>
      </c>
      <c r="AJ110" s="76" t="s">
        <v>270</v>
      </c>
      <c r="AK110" s="76" t="s">
        <v>8272</v>
      </c>
      <c r="AL110" s="76" t="s">
        <v>8301</v>
      </c>
      <c r="AM110" s="76" t="b">
        <v>0</v>
      </c>
      <c r="AN110" s="76"/>
      <c r="AO110" s="76"/>
      <c r="AP110" s="76"/>
      <c r="AQ110" s="76"/>
      <c r="AR110" s="76"/>
      <c r="AS110" s="76"/>
      <c r="AT110" s="76"/>
      <c r="AU110" s="76"/>
      <c r="AV110" s="76"/>
      <c r="AW110" s="76" t="s">
        <v>8342</v>
      </c>
      <c r="AX110" s="76"/>
      <c r="AY110" s="76">
        <v>1080</v>
      </c>
      <c r="AZ110" s="76">
        <v>1080</v>
      </c>
      <c r="BA110" s="76"/>
      <c r="BB110" s="76"/>
      <c r="BC110" s="76"/>
      <c r="BD110" s="79" t="str">
        <f>HYPERLINK("https://pbs.twimg.com/media/Fs-0yhBWcAIb16m.jpg")</f>
        <v>https://pbs.twimg.com/media/Fs-0yhBWcAIb16m.jpg</v>
      </c>
      <c r="BE110" s="80" t="s">
        <v>8420</v>
      </c>
      <c r="BF110" s="80" t="s">
        <v>8420</v>
      </c>
      <c r="BG110" s="76"/>
      <c r="BH110" s="80" t="s">
        <v>306</v>
      </c>
      <c r="BI110" s="80" t="s">
        <v>306</v>
      </c>
      <c r="BJ110" s="80" t="s">
        <v>306</v>
      </c>
      <c r="BK110" s="80" t="s">
        <v>8420</v>
      </c>
      <c r="BL110" s="76">
        <v>425944553</v>
      </c>
      <c r="BM110" s="76"/>
      <c r="BN110" s="76"/>
      <c r="BO110" s="76"/>
      <c r="BP110" s="76"/>
      <c r="BQ110" s="76"/>
      <c r="BR110" s="76"/>
      <c r="BS110" s="76">
        <v>1</v>
      </c>
      <c r="BT110" s="75" t="str">
        <f>REPLACE(INDEX(GroupVertices[Group],MATCH(Edges39[[#This Row],[Vertex 1]],GroupVertices[Vertex],0)),1,1,"")</f>
        <v>1</v>
      </c>
      <c r="BU110" s="75" t="str">
        <f>REPLACE(INDEX(GroupVertices[Group],MATCH(Edges39[[#This Row],[Vertex 2]],GroupVertices[Vertex],0)),1,1,"")</f>
        <v>1</v>
      </c>
      <c r="BV110" s="45">
        <v>0</v>
      </c>
      <c r="BW110" s="46">
        <v>0</v>
      </c>
      <c r="BX110" s="45">
        <v>0</v>
      </c>
      <c r="BY110" s="46">
        <v>0</v>
      </c>
      <c r="BZ110" s="45">
        <v>0</v>
      </c>
      <c r="CA110" s="46">
        <v>0</v>
      </c>
      <c r="CB110" s="45">
        <v>13</v>
      </c>
      <c r="CC110" s="46">
        <v>52</v>
      </c>
      <c r="CD110" s="45">
        <v>25</v>
      </c>
    </row>
    <row r="111" spans="1:82" ht="15">
      <c r="A111" s="61" t="s">
        <v>8045</v>
      </c>
      <c r="B111" s="61" t="s">
        <v>8049</v>
      </c>
      <c r="C111" s="62"/>
      <c r="D111" s="63"/>
      <c r="E111" s="64"/>
      <c r="F111" s="65"/>
      <c r="G111" s="62"/>
      <c r="H111" s="66"/>
      <c r="I111" s="67"/>
      <c r="J111" s="67"/>
      <c r="K111" s="31" t="s">
        <v>65</v>
      </c>
      <c r="L111" s="74">
        <v>111</v>
      </c>
      <c r="M111" s="74"/>
      <c r="N111" s="69"/>
      <c r="O111" s="76" t="s">
        <v>272</v>
      </c>
      <c r="P111" s="78">
        <v>45021.98351851852</v>
      </c>
      <c r="Q111" s="76" t="s">
        <v>8106</v>
      </c>
      <c r="R111" s="76">
        <v>0</v>
      </c>
      <c r="S111" s="76">
        <v>0</v>
      </c>
      <c r="T111" s="76">
        <v>0</v>
      </c>
      <c r="U111" s="76">
        <v>0</v>
      </c>
      <c r="V111" s="76">
        <v>0</v>
      </c>
      <c r="W111" s="80" t="s">
        <v>8126</v>
      </c>
      <c r="X111" s="76" t="s">
        <v>8161</v>
      </c>
      <c r="Y111" s="76" t="s">
        <v>8173</v>
      </c>
      <c r="Z111" s="76" t="s">
        <v>8049</v>
      </c>
      <c r="AA111" s="76"/>
      <c r="AB111" s="79" t="str">
        <f>HYPERLINK("https://pbs.twimg.com/media/Fs_Oh-VWwAAaTgl.jpg")</f>
        <v>https://pbs.twimg.com/media/Fs_Oh-VWwAAaTgl.jpg</v>
      </c>
      <c r="AC111" s="76" t="s">
        <v>281</v>
      </c>
      <c r="AD111" s="76"/>
      <c r="AE111" s="76" t="s">
        <v>287</v>
      </c>
      <c r="AF111" s="79" t="str">
        <f>HYPERLINK("https://twitter.com/somosindustria/status/1643759487822577668")</f>
        <v>https://twitter.com/somosindustria/status/1643759487822577668</v>
      </c>
      <c r="AG111" s="78">
        <v>45021.98351851852</v>
      </c>
      <c r="AH111" s="84">
        <v>45021</v>
      </c>
      <c r="AI111" s="80" t="s">
        <v>8255</v>
      </c>
      <c r="AJ111" s="76" t="s">
        <v>270</v>
      </c>
      <c r="AK111" s="76" t="s">
        <v>8291</v>
      </c>
      <c r="AL111" s="76" t="s">
        <v>8309</v>
      </c>
      <c r="AM111" s="76" t="b">
        <v>0</v>
      </c>
      <c r="AN111" s="76"/>
      <c r="AO111" s="76"/>
      <c r="AP111" s="76"/>
      <c r="AQ111" s="76"/>
      <c r="AR111" s="76"/>
      <c r="AS111" s="76"/>
      <c r="AT111" s="76"/>
      <c r="AU111" s="76"/>
      <c r="AV111" s="76"/>
      <c r="AW111" s="76" t="s">
        <v>8343</v>
      </c>
      <c r="AX111" s="76"/>
      <c r="AY111" s="76">
        <v>627</v>
      </c>
      <c r="AZ111" s="76">
        <v>1200</v>
      </c>
      <c r="BA111" s="76"/>
      <c r="BB111" s="76"/>
      <c r="BC111" s="76"/>
      <c r="BD111" s="79" t="str">
        <f>HYPERLINK("https://pbs.twimg.com/media/Fs_Oh-VWwAAaTgl.jpg")</f>
        <v>https://pbs.twimg.com/media/Fs_Oh-VWwAAaTgl.jpg</v>
      </c>
      <c r="BE111" s="80" t="s">
        <v>8421</v>
      </c>
      <c r="BF111" s="80" t="s">
        <v>8421</v>
      </c>
      <c r="BG111" s="80" t="s">
        <v>8439</v>
      </c>
      <c r="BH111" s="80" t="s">
        <v>306</v>
      </c>
      <c r="BI111" s="80" t="s">
        <v>306</v>
      </c>
      <c r="BJ111" s="80" t="s">
        <v>306</v>
      </c>
      <c r="BK111" s="80" t="s">
        <v>8421</v>
      </c>
      <c r="BL111" s="76">
        <v>124197795</v>
      </c>
      <c r="BM111" s="76"/>
      <c r="BN111" s="76"/>
      <c r="BO111" s="76"/>
      <c r="BP111" s="76"/>
      <c r="BQ111" s="76"/>
      <c r="BR111" s="76"/>
      <c r="BS111" s="76">
        <v>3</v>
      </c>
      <c r="BT111" s="75" t="str">
        <f>REPLACE(INDEX(GroupVertices[Group],MATCH(Edges39[[#This Row],[Vertex 1]],GroupVertices[Vertex],0)),1,1,"")</f>
        <v>1</v>
      </c>
      <c r="BU111" s="75" t="str">
        <f>REPLACE(INDEX(GroupVertices[Group],MATCH(Edges39[[#This Row],[Vertex 2]],GroupVertices[Vertex],0)),1,1,"")</f>
        <v>1</v>
      </c>
      <c r="BV111" s="45">
        <v>0</v>
      </c>
      <c r="BW111" s="46">
        <v>0</v>
      </c>
      <c r="BX111" s="45">
        <v>0</v>
      </c>
      <c r="BY111" s="46">
        <v>0</v>
      </c>
      <c r="BZ111" s="45">
        <v>0</v>
      </c>
      <c r="CA111" s="46">
        <v>0</v>
      </c>
      <c r="CB111" s="45">
        <v>20</v>
      </c>
      <c r="CC111" s="46">
        <v>55.55555555555556</v>
      </c>
      <c r="CD111" s="45">
        <v>36</v>
      </c>
    </row>
    <row r="112" spans="1:82" ht="15">
      <c r="A112" s="61" t="s">
        <v>8045</v>
      </c>
      <c r="B112" s="61" t="s">
        <v>8049</v>
      </c>
      <c r="C112" s="62"/>
      <c r="D112" s="63"/>
      <c r="E112" s="64"/>
      <c r="F112" s="65"/>
      <c r="G112" s="62"/>
      <c r="H112" s="66"/>
      <c r="I112" s="67"/>
      <c r="J112" s="67"/>
      <c r="K112" s="31" t="s">
        <v>65</v>
      </c>
      <c r="L112" s="74">
        <v>112</v>
      </c>
      <c r="M112" s="74"/>
      <c r="N112" s="69"/>
      <c r="O112" s="76" t="s">
        <v>272</v>
      </c>
      <c r="P112" s="78">
        <v>45021.9849537037</v>
      </c>
      <c r="Q112" s="76" t="s">
        <v>8107</v>
      </c>
      <c r="R112" s="76">
        <v>0</v>
      </c>
      <c r="S112" s="76">
        <v>0</v>
      </c>
      <c r="T112" s="76">
        <v>0</v>
      </c>
      <c r="U112" s="76">
        <v>0</v>
      </c>
      <c r="V112" s="76">
        <v>1</v>
      </c>
      <c r="W112" s="80" t="s">
        <v>8126</v>
      </c>
      <c r="X112" s="76" t="s">
        <v>8162</v>
      </c>
      <c r="Y112" s="76" t="s">
        <v>8173</v>
      </c>
      <c r="Z112" s="76" t="s">
        <v>8049</v>
      </c>
      <c r="AA112" s="76"/>
      <c r="AB112" s="79" t="str">
        <f>HYPERLINK("https://pbs.twimg.com/media/Fs_PAK7XgAAvfOn.jpg")</f>
        <v>https://pbs.twimg.com/media/Fs_PAK7XgAAvfOn.jpg</v>
      </c>
      <c r="AC112" s="76" t="s">
        <v>281</v>
      </c>
      <c r="AD112" s="76"/>
      <c r="AE112" s="76" t="s">
        <v>287</v>
      </c>
      <c r="AF112" s="79" t="str">
        <f>HYPERLINK("https://twitter.com/somosindustria/status/1643760007756881923")</f>
        <v>https://twitter.com/somosindustria/status/1643760007756881923</v>
      </c>
      <c r="AG112" s="78">
        <v>45021.9849537037</v>
      </c>
      <c r="AH112" s="84">
        <v>45021</v>
      </c>
      <c r="AI112" s="80" t="s">
        <v>8256</v>
      </c>
      <c r="AJ112" s="76" t="s">
        <v>270</v>
      </c>
      <c r="AK112" s="76" t="s">
        <v>8291</v>
      </c>
      <c r="AL112" s="76" t="s">
        <v>8309</v>
      </c>
      <c r="AM112" s="76" t="b">
        <v>0</v>
      </c>
      <c r="AN112" s="76"/>
      <c r="AO112" s="76"/>
      <c r="AP112" s="76"/>
      <c r="AQ112" s="76"/>
      <c r="AR112" s="76"/>
      <c r="AS112" s="76"/>
      <c r="AT112" s="76"/>
      <c r="AU112" s="76"/>
      <c r="AV112" s="76"/>
      <c r="AW112" s="76" t="s">
        <v>8344</v>
      </c>
      <c r="AX112" s="76"/>
      <c r="AY112" s="76">
        <v>627</v>
      </c>
      <c r="AZ112" s="76">
        <v>1200</v>
      </c>
      <c r="BA112" s="76"/>
      <c r="BB112" s="76"/>
      <c r="BC112" s="76"/>
      <c r="BD112" s="79" t="str">
        <f>HYPERLINK("https://pbs.twimg.com/media/Fs_PAK7XgAAvfOn.jpg")</f>
        <v>https://pbs.twimg.com/media/Fs_PAK7XgAAvfOn.jpg</v>
      </c>
      <c r="BE112" s="80" t="s">
        <v>8422</v>
      </c>
      <c r="BF112" s="80" t="s">
        <v>8422</v>
      </c>
      <c r="BG112" s="80" t="s">
        <v>8439</v>
      </c>
      <c r="BH112" s="80" t="s">
        <v>306</v>
      </c>
      <c r="BI112" s="80" t="s">
        <v>306</v>
      </c>
      <c r="BJ112" s="80" t="s">
        <v>306</v>
      </c>
      <c r="BK112" s="80" t="s">
        <v>8422</v>
      </c>
      <c r="BL112" s="76">
        <v>124197795</v>
      </c>
      <c r="BM112" s="76"/>
      <c r="BN112" s="76"/>
      <c r="BO112" s="76"/>
      <c r="BP112" s="76"/>
      <c r="BQ112" s="76"/>
      <c r="BR112" s="76"/>
      <c r="BS112" s="76">
        <v>3</v>
      </c>
      <c r="BT112" s="75" t="str">
        <f>REPLACE(INDEX(GroupVertices[Group],MATCH(Edges39[[#This Row],[Vertex 1]],GroupVertices[Vertex],0)),1,1,"")</f>
        <v>1</v>
      </c>
      <c r="BU112" s="75" t="str">
        <f>REPLACE(INDEX(GroupVertices[Group],MATCH(Edges39[[#This Row],[Vertex 2]],GroupVertices[Vertex],0)),1,1,"")</f>
        <v>1</v>
      </c>
      <c r="BV112" s="45">
        <v>0</v>
      </c>
      <c r="BW112" s="46">
        <v>0</v>
      </c>
      <c r="BX112" s="45">
        <v>0</v>
      </c>
      <c r="BY112" s="46">
        <v>0</v>
      </c>
      <c r="BZ112" s="45">
        <v>0</v>
      </c>
      <c r="CA112" s="46">
        <v>0</v>
      </c>
      <c r="CB112" s="45">
        <v>20</v>
      </c>
      <c r="CC112" s="46">
        <v>55.55555555555556</v>
      </c>
      <c r="CD112" s="45">
        <v>36</v>
      </c>
    </row>
    <row r="113" spans="1:82" ht="15">
      <c r="A113" s="61" t="s">
        <v>8045</v>
      </c>
      <c r="B113" s="61" t="s">
        <v>8049</v>
      </c>
      <c r="C113" s="62"/>
      <c r="D113" s="63"/>
      <c r="E113" s="64"/>
      <c r="F113" s="65"/>
      <c r="G113" s="62"/>
      <c r="H113" s="66"/>
      <c r="I113" s="67"/>
      <c r="J113" s="67"/>
      <c r="K113" s="31" t="s">
        <v>65</v>
      </c>
      <c r="L113" s="74">
        <v>113</v>
      </c>
      <c r="M113" s="74"/>
      <c r="N113" s="69"/>
      <c r="O113" s="76" t="s">
        <v>272</v>
      </c>
      <c r="P113" s="78">
        <v>45015.88415509259</v>
      </c>
      <c r="Q113" s="76" t="s">
        <v>8108</v>
      </c>
      <c r="R113" s="76">
        <v>3</v>
      </c>
      <c r="S113" s="76">
        <v>3</v>
      </c>
      <c r="T113" s="76">
        <v>0</v>
      </c>
      <c r="U113" s="76">
        <v>0</v>
      </c>
      <c r="V113" s="76">
        <v>37</v>
      </c>
      <c r="W113" s="76"/>
      <c r="X113" s="76" t="s">
        <v>8163</v>
      </c>
      <c r="Y113" s="76" t="s">
        <v>8173</v>
      </c>
      <c r="Z113" s="76" t="s">
        <v>8049</v>
      </c>
      <c r="AA113" s="76"/>
      <c r="AB113" s="79" t="str">
        <f>HYPERLINK("https://pbs.twimg.com/tweet_video_thumb/Fsf0F6BWIAAuHaO.jpg")</f>
        <v>https://pbs.twimg.com/tweet_video_thumb/Fsf0F6BWIAAuHaO.jpg</v>
      </c>
      <c r="AC113" s="76" t="s">
        <v>283</v>
      </c>
      <c r="AD113" s="76"/>
      <c r="AE113" s="76" t="s">
        <v>287</v>
      </c>
      <c r="AF113" s="79" t="str">
        <f>HYPERLINK("https://twitter.com/somosindustria/status/1641549152638074880")</f>
        <v>https://twitter.com/somosindustria/status/1641549152638074880</v>
      </c>
      <c r="AG113" s="78">
        <v>45015.88415509259</v>
      </c>
      <c r="AH113" s="84">
        <v>45015</v>
      </c>
      <c r="AI113" s="80" t="s">
        <v>8257</v>
      </c>
      <c r="AJ113" s="76" t="s">
        <v>270</v>
      </c>
      <c r="AK113" s="76" t="s">
        <v>8272</v>
      </c>
      <c r="AL113" s="76" t="s">
        <v>8301</v>
      </c>
      <c r="AM113" s="76" t="b">
        <v>0</v>
      </c>
      <c r="AN113" s="76"/>
      <c r="AO113" s="76"/>
      <c r="AP113" s="76"/>
      <c r="AQ113" s="76"/>
      <c r="AR113" s="76"/>
      <c r="AS113" s="76"/>
      <c r="AT113" s="76"/>
      <c r="AU113" s="76"/>
      <c r="AV113" s="76"/>
      <c r="AW113" s="76" t="s">
        <v>8345</v>
      </c>
      <c r="AX113" s="76"/>
      <c r="AY113" s="76">
        <v>400</v>
      </c>
      <c r="AZ113" s="76">
        <v>400</v>
      </c>
      <c r="BA113" s="76"/>
      <c r="BB113" s="76"/>
      <c r="BC113" s="76"/>
      <c r="BD113" s="79" t="str">
        <f>HYPERLINK("https://pbs.twimg.com/tweet_video_thumb/Fsf0F6BWIAAuHaO.jpg")</f>
        <v>https://pbs.twimg.com/tweet_video_thumb/Fsf0F6BWIAAuHaO.jpg</v>
      </c>
      <c r="BE113" s="80" t="s">
        <v>8423</v>
      </c>
      <c r="BF113" s="80" t="s">
        <v>8423</v>
      </c>
      <c r="BG113" s="76"/>
      <c r="BH113" s="80" t="s">
        <v>306</v>
      </c>
      <c r="BI113" s="80" t="s">
        <v>306</v>
      </c>
      <c r="BJ113" s="80" t="s">
        <v>306</v>
      </c>
      <c r="BK113" s="80" t="s">
        <v>8423</v>
      </c>
      <c r="BL113" s="76">
        <v>124197795</v>
      </c>
      <c r="BM113" s="76"/>
      <c r="BN113" s="76"/>
      <c r="BO113" s="76"/>
      <c r="BP113" s="76"/>
      <c r="BQ113" s="76"/>
      <c r="BR113" s="76"/>
      <c r="BS113" s="76">
        <v>3</v>
      </c>
      <c r="BT113" s="75" t="str">
        <f>REPLACE(INDEX(GroupVertices[Group],MATCH(Edges39[[#This Row],[Vertex 1]],GroupVertices[Vertex],0)),1,1,"")</f>
        <v>1</v>
      </c>
      <c r="BU113" s="75" t="str">
        <f>REPLACE(INDEX(GroupVertices[Group],MATCH(Edges39[[#This Row],[Vertex 2]],GroupVertices[Vertex],0)),1,1,"")</f>
        <v>1</v>
      </c>
      <c r="BV113" s="45">
        <v>0</v>
      </c>
      <c r="BW113" s="46">
        <v>0</v>
      </c>
      <c r="BX113" s="45">
        <v>0</v>
      </c>
      <c r="BY113" s="46">
        <v>0</v>
      </c>
      <c r="BZ113" s="45">
        <v>0</v>
      </c>
      <c r="CA113" s="46">
        <v>0</v>
      </c>
      <c r="CB113" s="45">
        <v>15</v>
      </c>
      <c r="CC113" s="46">
        <v>51.724137931034484</v>
      </c>
      <c r="CD113" s="45">
        <v>29</v>
      </c>
    </row>
    <row r="114" spans="1:82" ht="15">
      <c r="A114" s="61" t="s">
        <v>8046</v>
      </c>
      <c r="B114" s="61" t="s">
        <v>8045</v>
      </c>
      <c r="C114" s="62"/>
      <c r="D114" s="63"/>
      <c r="E114" s="64"/>
      <c r="F114" s="65"/>
      <c r="G114" s="62"/>
      <c r="H114" s="66"/>
      <c r="I114" s="67"/>
      <c r="J114" s="67"/>
      <c r="K114" s="31" t="s">
        <v>65</v>
      </c>
      <c r="L114" s="74">
        <v>114</v>
      </c>
      <c r="M114" s="74"/>
      <c r="N114" s="69"/>
      <c r="O114" s="76" t="s">
        <v>273</v>
      </c>
      <c r="P114" s="78">
        <v>45015.886712962965</v>
      </c>
      <c r="Q114" s="76" t="s">
        <v>8056</v>
      </c>
      <c r="R114" s="76">
        <v>3</v>
      </c>
      <c r="S114" s="76">
        <v>0</v>
      </c>
      <c r="T114" s="76">
        <v>0</v>
      </c>
      <c r="U114" s="76">
        <v>0</v>
      </c>
      <c r="V114" s="76">
        <v>0</v>
      </c>
      <c r="W114" s="76"/>
      <c r="X114" s="76"/>
      <c r="Y114" s="76"/>
      <c r="Z114" s="76" t="s">
        <v>8181</v>
      </c>
      <c r="AA114" s="76"/>
      <c r="AB114" s="76"/>
      <c r="AC114" s="76"/>
      <c r="AD114" s="76"/>
      <c r="AE114" s="76" t="s">
        <v>287</v>
      </c>
      <c r="AF114" s="79" t="str">
        <f>HYPERLINK("https://twitter.com/yokoiran_hdez/status/1641550082129420289")</f>
        <v>https://twitter.com/yokoiran_hdez/status/1641550082129420289</v>
      </c>
      <c r="AG114" s="78">
        <v>45015.886712962965</v>
      </c>
      <c r="AH114" s="84">
        <v>45015</v>
      </c>
      <c r="AI114" s="80" t="s">
        <v>8258</v>
      </c>
      <c r="AJ114" s="76" t="s">
        <v>270</v>
      </c>
      <c r="AK114" s="76" t="s">
        <v>8272</v>
      </c>
      <c r="AL114" s="76" t="s">
        <v>8301</v>
      </c>
      <c r="AM114" s="76" t="b">
        <v>0</v>
      </c>
      <c r="AN114" s="76"/>
      <c r="AO114" s="76"/>
      <c r="AP114" s="76"/>
      <c r="AQ114" s="76"/>
      <c r="AR114" s="76"/>
      <c r="AS114" s="76"/>
      <c r="AT114" s="76"/>
      <c r="AU114" s="76"/>
      <c r="AV114" s="76"/>
      <c r="AW114" s="76"/>
      <c r="AX114" s="76"/>
      <c r="AY114" s="76"/>
      <c r="AZ114" s="76"/>
      <c r="BA114" s="76"/>
      <c r="BB114" s="76"/>
      <c r="BC114" s="76"/>
      <c r="BD114" s="79" t="str">
        <f>HYPERLINK("https://pbs.twimg.com/profile_images/1573148569128894465/o0tw70_X_normal.jpg")</f>
        <v>https://pbs.twimg.com/profile_images/1573148569128894465/o0tw70_X_normal.jpg</v>
      </c>
      <c r="BE114" s="80" t="s">
        <v>8424</v>
      </c>
      <c r="BF114" s="80" t="s">
        <v>8424</v>
      </c>
      <c r="BG114" s="76"/>
      <c r="BH114" s="80" t="s">
        <v>306</v>
      </c>
      <c r="BI114" s="80" t="s">
        <v>306</v>
      </c>
      <c r="BJ114" s="80" t="s">
        <v>8423</v>
      </c>
      <c r="BK114" s="80" t="s">
        <v>8423</v>
      </c>
      <c r="BL114" s="76">
        <v>64874883</v>
      </c>
      <c r="BM114" s="76"/>
      <c r="BN114" s="76"/>
      <c r="BO114" s="76"/>
      <c r="BP114" s="76"/>
      <c r="BQ114" s="76"/>
      <c r="BR114" s="76"/>
      <c r="BS114" s="76">
        <v>1</v>
      </c>
      <c r="BT114" s="75" t="str">
        <f>REPLACE(INDEX(GroupVertices[Group],MATCH(Edges39[[#This Row],[Vertex 1]],GroupVertices[Vertex],0)),1,1,"")</f>
        <v>1</v>
      </c>
      <c r="BU114" s="75" t="str">
        <f>REPLACE(INDEX(GroupVertices[Group],MATCH(Edges39[[#This Row],[Vertex 2]],GroupVertices[Vertex],0)),1,1,"")</f>
        <v>1</v>
      </c>
      <c r="BV114" s="45"/>
      <c r="BW114" s="46"/>
      <c r="BX114" s="45"/>
      <c r="BY114" s="46"/>
      <c r="BZ114" s="45"/>
      <c r="CA114" s="46"/>
      <c r="CB114" s="45"/>
      <c r="CC114" s="46"/>
      <c r="CD114" s="45"/>
    </row>
    <row r="115" spans="1:82" ht="15">
      <c r="A115" s="61" t="s">
        <v>8046</v>
      </c>
      <c r="B115" s="61" t="s">
        <v>8045</v>
      </c>
      <c r="C115" s="62"/>
      <c r="D115" s="63"/>
      <c r="E115" s="64"/>
      <c r="F115" s="65"/>
      <c r="G115" s="62"/>
      <c r="H115" s="66"/>
      <c r="I115" s="67"/>
      <c r="J115" s="67"/>
      <c r="K115" s="31" t="s">
        <v>65</v>
      </c>
      <c r="L115" s="74">
        <v>115</v>
      </c>
      <c r="M115" s="74"/>
      <c r="N115" s="69"/>
      <c r="O115" s="76" t="s">
        <v>271</v>
      </c>
      <c r="P115" s="78">
        <v>45015.886712962965</v>
      </c>
      <c r="Q115" s="76" t="s">
        <v>8056</v>
      </c>
      <c r="R115" s="76">
        <v>3</v>
      </c>
      <c r="S115" s="76">
        <v>0</v>
      </c>
      <c r="T115" s="76">
        <v>0</v>
      </c>
      <c r="U115" s="76">
        <v>0</v>
      </c>
      <c r="V115" s="76">
        <v>0</v>
      </c>
      <c r="W115" s="76"/>
      <c r="X115" s="76"/>
      <c r="Y115" s="76"/>
      <c r="Z115" s="76" t="s">
        <v>8181</v>
      </c>
      <c r="AA115" s="76"/>
      <c r="AB115" s="76"/>
      <c r="AC115" s="76"/>
      <c r="AD115" s="76"/>
      <c r="AE115" s="76" t="s">
        <v>287</v>
      </c>
      <c r="AF115" s="79" t="str">
        <f>HYPERLINK("https://twitter.com/yokoiran_hdez/status/1641550082129420289")</f>
        <v>https://twitter.com/yokoiran_hdez/status/1641550082129420289</v>
      </c>
      <c r="AG115" s="78">
        <v>45015.886712962965</v>
      </c>
      <c r="AH115" s="84">
        <v>45015</v>
      </c>
      <c r="AI115" s="80" t="s">
        <v>8258</v>
      </c>
      <c r="AJ115" s="76" t="s">
        <v>270</v>
      </c>
      <c r="AK115" s="76" t="s">
        <v>8272</v>
      </c>
      <c r="AL115" s="76" t="s">
        <v>8301</v>
      </c>
      <c r="AM115" s="76" t="b">
        <v>0</v>
      </c>
      <c r="AN115" s="76"/>
      <c r="AO115" s="76"/>
      <c r="AP115" s="76"/>
      <c r="AQ115" s="76"/>
      <c r="AR115" s="76"/>
      <c r="AS115" s="76"/>
      <c r="AT115" s="76"/>
      <c r="AU115" s="76"/>
      <c r="AV115" s="76"/>
      <c r="AW115" s="76"/>
      <c r="AX115" s="76"/>
      <c r="AY115" s="76"/>
      <c r="AZ115" s="76"/>
      <c r="BA115" s="76"/>
      <c r="BB115" s="76"/>
      <c r="BC115" s="76"/>
      <c r="BD115" s="79" t="str">
        <f>HYPERLINK("https://pbs.twimg.com/profile_images/1573148569128894465/o0tw70_X_normal.jpg")</f>
        <v>https://pbs.twimg.com/profile_images/1573148569128894465/o0tw70_X_normal.jpg</v>
      </c>
      <c r="BE115" s="80" t="s">
        <v>8424</v>
      </c>
      <c r="BF115" s="80" t="s">
        <v>8424</v>
      </c>
      <c r="BG115" s="76"/>
      <c r="BH115" s="80" t="s">
        <v>306</v>
      </c>
      <c r="BI115" s="80" t="s">
        <v>306</v>
      </c>
      <c r="BJ115" s="80" t="s">
        <v>8423</v>
      </c>
      <c r="BK115" s="80" t="s">
        <v>8423</v>
      </c>
      <c r="BL115" s="76">
        <v>64874883</v>
      </c>
      <c r="BM115" s="76"/>
      <c r="BN115" s="76"/>
      <c r="BO115" s="76"/>
      <c r="BP115" s="76"/>
      <c r="BQ115" s="76"/>
      <c r="BR115" s="76"/>
      <c r="BS115" s="76">
        <v>1</v>
      </c>
      <c r="BT115" s="75" t="str">
        <f>REPLACE(INDEX(GroupVertices[Group],MATCH(Edges39[[#This Row],[Vertex 1]],GroupVertices[Vertex],0)),1,1,"")</f>
        <v>1</v>
      </c>
      <c r="BU115" s="75" t="str">
        <f>REPLACE(INDEX(GroupVertices[Group],MATCH(Edges39[[#This Row],[Vertex 2]],GroupVertices[Vertex],0)),1,1,"")</f>
        <v>1</v>
      </c>
      <c r="BV115" s="45"/>
      <c r="BW115" s="46"/>
      <c r="BX115" s="45"/>
      <c r="BY115" s="46"/>
      <c r="BZ115" s="45"/>
      <c r="CA115" s="46"/>
      <c r="CB115" s="45"/>
      <c r="CC115" s="46"/>
      <c r="CD115" s="45"/>
    </row>
    <row r="116" spans="1:82" ht="15">
      <c r="A116" s="61" t="s">
        <v>8046</v>
      </c>
      <c r="B116" s="61" t="s">
        <v>8049</v>
      </c>
      <c r="C116" s="62"/>
      <c r="D116" s="63"/>
      <c r="E116" s="64"/>
      <c r="F116" s="65"/>
      <c r="G116" s="62"/>
      <c r="H116" s="66"/>
      <c r="I116" s="67"/>
      <c r="J116" s="67"/>
      <c r="K116" s="31" t="s">
        <v>65</v>
      </c>
      <c r="L116" s="74">
        <v>116</v>
      </c>
      <c r="M116" s="74"/>
      <c r="N116" s="69"/>
      <c r="O116" s="76" t="s">
        <v>273</v>
      </c>
      <c r="P116" s="78">
        <v>45015.886712962965</v>
      </c>
      <c r="Q116" s="76" t="s">
        <v>8056</v>
      </c>
      <c r="R116" s="76">
        <v>3</v>
      </c>
      <c r="S116" s="76">
        <v>0</v>
      </c>
      <c r="T116" s="76">
        <v>0</v>
      </c>
      <c r="U116" s="76">
        <v>0</v>
      </c>
      <c r="V116" s="76">
        <v>0</v>
      </c>
      <c r="W116" s="76"/>
      <c r="X116" s="76"/>
      <c r="Y116" s="76"/>
      <c r="Z116" s="76" t="s">
        <v>8181</v>
      </c>
      <c r="AA116" s="76"/>
      <c r="AB116" s="76"/>
      <c r="AC116" s="76"/>
      <c r="AD116" s="76"/>
      <c r="AE116" s="76" t="s">
        <v>287</v>
      </c>
      <c r="AF116" s="79" t="str">
        <f>HYPERLINK("https://twitter.com/yokoiran_hdez/status/1641550082129420289")</f>
        <v>https://twitter.com/yokoiran_hdez/status/1641550082129420289</v>
      </c>
      <c r="AG116" s="78">
        <v>45015.886712962965</v>
      </c>
      <c r="AH116" s="84">
        <v>45015</v>
      </c>
      <c r="AI116" s="80" t="s">
        <v>8258</v>
      </c>
      <c r="AJ116" s="76" t="s">
        <v>270</v>
      </c>
      <c r="AK116" s="76" t="s">
        <v>8272</v>
      </c>
      <c r="AL116" s="76" t="s">
        <v>8301</v>
      </c>
      <c r="AM116" s="76" t="b">
        <v>0</v>
      </c>
      <c r="AN116" s="76"/>
      <c r="AO116" s="76"/>
      <c r="AP116" s="76"/>
      <c r="AQ116" s="76"/>
      <c r="AR116" s="76"/>
      <c r="AS116" s="76"/>
      <c r="AT116" s="76"/>
      <c r="AU116" s="76"/>
      <c r="AV116" s="76"/>
      <c r="AW116" s="76"/>
      <c r="AX116" s="76"/>
      <c r="AY116" s="76"/>
      <c r="AZ116" s="76"/>
      <c r="BA116" s="76"/>
      <c r="BB116" s="76"/>
      <c r="BC116" s="76"/>
      <c r="BD116" s="79" t="str">
        <f>HYPERLINK("https://pbs.twimg.com/profile_images/1573148569128894465/o0tw70_X_normal.jpg")</f>
        <v>https://pbs.twimg.com/profile_images/1573148569128894465/o0tw70_X_normal.jpg</v>
      </c>
      <c r="BE116" s="80" t="s">
        <v>8424</v>
      </c>
      <c r="BF116" s="80" t="s">
        <v>8424</v>
      </c>
      <c r="BG116" s="76"/>
      <c r="BH116" s="80" t="s">
        <v>306</v>
      </c>
      <c r="BI116" s="80" t="s">
        <v>306</v>
      </c>
      <c r="BJ116" s="80" t="s">
        <v>8423</v>
      </c>
      <c r="BK116" s="80" t="s">
        <v>8423</v>
      </c>
      <c r="BL116" s="76">
        <v>64874883</v>
      </c>
      <c r="BM116" s="76"/>
      <c r="BN116" s="76"/>
      <c r="BO116" s="76"/>
      <c r="BP116" s="76"/>
      <c r="BQ116" s="76"/>
      <c r="BR116" s="76"/>
      <c r="BS116" s="76">
        <v>1</v>
      </c>
      <c r="BT116" s="75" t="str">
        <f>REPLACE(INDEX(GroupVertices[Group],MATCH(Edges39[[#This Row],[Vertex 1]],GroupVertices[Vertex],0)),1,1,"")</f>
        <v>1</v>
      </c>
      <c r="BU116" s="75" t="str">
        <f>REPLACE(INDEX(GroupVertices[Group],MATCH(Edges39[[#This Row],[Vertex 2]],GroupVertices[Vertex],0)),1,1,"")</f>
        <v>1</v>
      </c>
      <c r="BV116" s="45">
        <v>0</v>
      </c>
      <c r="BW116" s="46">
        <v>0</v>
      </c>
      <c r="BX116" s="45">
        <v>0</v>
      </c>
      <c r="BY116" s="46">
        <v>0</v>
      </c>
      <c r="BZ116" s="45">
        <v>0</v>
      </c>
      <c r="CA116" s="46">
        <v>0</v>
      </c>
      <c r="CB116" s="45">
        <v>10</v>
      </c>
      <c r="CC116" s="46">
        <v>50</v>
      </c>
      <c r="CD116" s="45">
        <v>20</v>
      </c>
    </row>
    <row r="117" spans="1:82" ht="15">
      <c r="A117" s="61" t="s">
        <v>8011</v>
      </c>
      <c r="B117" s="61" t="s">
        <v>8049</v>
      </c>
      <c r="C117" s="62"/>
      <c r="D117" s="63"/>
      <c r="E117" s="64"/>
      <c r="F117" s="65"/>
      <c r="G117" s="62"/>
      <c r="H117" s="66"/>
      <c r="I117" s="67"/>
      <c r="J117" s="67"/>
      <c r="K117" s="31" t="s">
        <v>65</v>
      </c>
      <c r="L117" s="74">
        <v>117</v>
      </c>
      <c r="M117" s="74"/>
      <c r="N117" s="69"/>
      <c r="O117" s="76" t="s">
        <v>272</v>
      </c>
      <c r="P117" s="78">
        <v>45021.7491087963</v>
      </c>
      <c r="Q117" s="76" t="s">
        <v>8058</v>
      </c>
      <c r="R117" s="76">
        <v>1</v>
      </c>
      <c r="S117" s="76">
        <v>3</v>
      </c>
      <c r="T117" s="76">
        <v>0</v>
      </c>
      <c r="U117" s="76">
        <v>0</v>
      </c>
      <c r="V117" s="76">
        <v>92</v>
      </c>
      <c r="W117" s="76"/>
      <c r="X117" s="79" t="str">
        <f>HYPERLINK("https://latrucker.com.mx/5-razones-para-asistir-a-the-logistics-world-2023/")</f>
        <v>https://latrucker.com.mx/5-razones-para-asistir-a-the-logistics-world-2023/</v>
      </c>
      <c r="Y117" s="76" t="s">
        <v>8174</v>
      </c>
      <c r="Z117" s="76" t="s">
        <v>8183</v>
      </c>
      <c r="AA117" s="76"/>
      <c r="AB117" s="76"/>
      <c r="AC117" s="76"/>
      <c r="AD117" s="76"/>
      <c r="AE117" s="76" t="s">
        <v>287</v>
      </c>
      <c r="AF117" s="79" t="str">
        <f>HYPERLINK("https://twitter.com/trucker_la/status/1643674543133962240")</f>
        <v>https://twitter.com/trucker_la/status/1643674543133962240</v>
      </c>
      <c r="AG117" s="78">
        <v>45021.7491087963</v>
      </c>
      <c r="AH117" s="84">
        <v>45021</v>
      </c>
      <c r="AI117" s="80" t="s">
        <v>8200</v>
      </c>
      <c r="AJ117" s="76" t="s">
        <v>270</v>
      </c>
      <c r="AK117" s="76"/>
      <c r="AL117" s="76" t="s">
        <v>8301</v>
      </c>
      <c r="AM117" s="76" t="b">
        <v>0</v>
      </c>
      <c r="AN117" s="76"/>
      <c r="AO117" s="76"/>
      <c r="AP117" s="76"/>
      <c r="AQ117" s="76"/>
      <c r="AR117" s="76"/>
      <c r="AS117" s="76"/>
      <c r="AT117" s="76"/>
      <c r="AU117" s="76"/>
      <c r="AV117" s="76"/>
      <c r="AW117" s="76"/>
      <c r="AX117" s="76"/>
      <c r="AY117" s="76"/>
      <c r="AZ117" s="76"/>
      <c r="BA117" s="76"/>
      <c r="BB117" s="76"/>
      <c r="BC117" s="76"/>
      <c r="BD117" s="79" t="str">
        <f>HYPERLINK("https://pbs.twimg.com/profile_images/1610309729854656513/Uo8YUsP8_normal.jpg")</f>
        <v>https://pbs.twimg.com/profile_images/1610309729854656513/Uo8YUsP8_normal.jpg</v>
      </c>
      <c r="BE117" s="80" t="s">
        <v>8360</v>
      </c>
      <c r="BF117" s="80" t="s">
        <v>8360</v>
      </c>
      <c r="BG117" s="76"/>
      <c r="BH117" s="80" t="s">
        <v>306</v>
      </c>
      <c r="BI117" s="80" t="s">
        <v>306</v>
      </c>
      <c r="BJ117" s="80" t="s">
        <v>306</v>
      </c>
      <c r="BK117" s="80" t="s">
        <v>8360</v>
      </c>
      <c r="BL117" s="80" t="s">
        <v>8441</v>
      </c>
      <c r="BM117" s="76"/>
      <c r="BN117" s="76"/>
      <c r="BO117" s="76"/>
      <c r="BP117" s="76"/>
      <c r="BQ117" s="76"/>
      <c r="BR117" s="76"/>
      <c r="BS117" s="76">
        <v>1</v>
      </c>
      <c r="BT117" s="75" t="str">
        <f>REPLACE(INDEX(GroupVertices[Group],MATCH(Edges39[[#This Row],[Vertex 1]],GroupVertices[Vertex],0)),1,1,"")</f>
        <v>3</v>
      </c>
      <c r="BU117" s="75" t="str">
        <f>REPLACE(INDEX(GroupVertices[Group],MATCH(Edges39[[#This Row],[Vertex 2]],GroupVertices[Vertex],0)),1,1,"")</f>
        <v>1</v>
      </c>
      <c r="BV117" s="45"/>
      <c r="BW117" s="46"/>
      <c r="BX117" s="45"/>
      <c r="BY117" s="46"/>
      <c r="BZ117" s="45"/>
      <c r="CA117" s="46"/>
      <c r="CB117" s="45"/>
      <c r="CC117" s="46"/>
      <c r="CD117" s="45"/>
    </row>
    <row r="118" spans="1:82" ht="15">
      <c r="A118" s="61" t="s">
        <v>8047</v>
      </c>
      <c r="B118" s="61" t="s">
        <v>8011</v>
      </c>
      <c r="C118" s="62"/>
      <c r="D118" s="63"/>
      <c r="E118" s="64"/>
      <c r="F118" s="65"/>
      <c r="G118" s="62"/>
      <c r="H118" s="66"/>
      <c r="I118" s="67"/>
      <c r="J118" s="67"/>
      <c r="K118" s="31" t="s">
        <v>65</v>
      </c>
      <c r="L118" s="74">
        <v>118</v>
      </c>
      <c r="M118" s="74"/>
      <c r="N118" s="69"/>
      <c r="O118" s="76" t="s">
        <v>273</v>
      </c>
      <c r="P118" s="78">
        <v>45022.116631944446</v>
      </c>
      <c r="Q118" s="76" t="s">
        <v>8109</v>
      </c>
      <c r="R118" s="76">
        <v>1</v>
      </c>
      <c r="S118" s="76">
        <v>0</v>
      </c>
      <c r="T118" s="76">
        <v>0</v>
      </c>
      <c r="U118" s="76">
        <v>0</v>
      </c>
      <c r="V118" s="76">
        <v>0</v>
      </c>
      <c r="W118" s="76"/>
      <c r="X118" s="76"/>
      <c r="Y118" s="76"/>
      <c r="Z118" s="76" t="s">
        <v>8011</v>
      </c>
      <c r="AA118" s="76"/>
      <c r="AB118" s="76"/>
      <c r="AC118" s="76"/>
      <c r="AD118" s="76"/>
      <c r="AE118" s="76" t="s">
        <v>287</v>
      </c>
      <c r="AF118" s="79" t="str">
        <f>HYPERLINK("https://twitter.com/lizbeth_1011/status/1643807727410466824")</f>
        <v>https://twitter.com/lizbeth_1011/status/1643807727410466824</v>
      </c>
      <c r="AG118" s="78">
        <v>45022.116631944446</v>
      </c>
      <c r="AH118" s="84">
        <v>45022</v>
      </c>
      <c r="AI118" s="80" t="s">
        <v>8259</v>
      </c>
      <c r="AJ118" s="76" t="s">
        <v>270</v>
      </c>
      <c r="AK118" s="76" t="s">
        <v>8292</v>
      </c>
      <c r="AL118" s="76" t="s">
        <v>8301</v>
      </c>
      <c r="AM118" s="76" t="b">
        <v>0</v>
      </c>
      <c r="AN118" s="76"/>
      <c r="AO118" s="76"/>
      <c r="AP118" s="76"/>
      <c r="AQ118" s="76"/>
      <c r="AR118" s="76"/>
      <c r="AS118" s="76"/>
      <c r="AT118" s="76"/>
      <c r="AU118" s="76"/>
      <c r="AV118" s="76"/>
      <c r="AW118" s="76"/>
      <c r="AX118" s="76"/>
      <c r="AY118" s="76"/>
      <c r="AZ118" s="76"/>
      <c r="BA118" s="76"/>
      <c r="BB118" s="76"/>
      <c r="BC118" s="76"/>
      <c r="BD118" s="79" t="str">
        <f>HYPERLINK("https://pbs.twimg.com/profile_images/1350533186808328197/2Mw0H-3R_normal.jpg")</f>
        <v>https://pbs.twimg.com/profile_images/1350533186808328197/2Mw0H-3R_normal.jpg</v>
      </c>
      <c r="BE118" s="80" t="s">
        <v>8425</v>
      </c>
      <c r="BF118" s="80" t="s">
        <v>8425</v>
      </c>
      <c r="BG118" s="76"/>
      <c r="BH118" s="80" t="s">
        <v>306</v>
      </c>
      <c r="BI118" s="80" t="s">
        <v>306</v>
      </c>
      <c r="BJ118" s="80" t="s">
        <v>8360</v>
      </c>
      <c r="BK118" s="80" t="s">
        <v>8360</v>
      </c>
      <c r="BL118" s="76">
        <v>312989396</v>
      </c>
      <c r="BM118" s="76"/>
      <c r="BN118" s="76"/>
      <c r="BO118" s="76"/>
      <c r="BP118" s="76"/>
      <c r="BQ118" s="76"/>
      <c r="BR118" s="76"/>
      <c r="BS118" s="76">
        <v>1</v>
      </c>
      <c r="BT118" s="75" t="str">
        <f>REPLACE(INDEX(GroupVertices[Group],MATCH(Edges39[[#This Row],[Vertex 1]],GroupVertices[Vertex],0)),1,1,"")</f>
        <v>3</v>
      </c>
      <c r="BU118" s="75" t="str">
        <f>REPLACE(INDEX(GroupVertices[Group],MATCH(Edges39[[#This Row],[Vertex 2]],GroupVertices[Vertex],0)),1,1,"")</f>
        <v>3</v>
      </c>
      <c r="BV118" s="45"/>
      <c r="BW118" s="46"/>
      <c r="BX118" s="45"/>
      <c r="BY118" s="46"/>
      <c r="BZ118" s="45"/>
      <c r="CA118" s="46"/>
      <c r="CB118" s="45"/>
      <c r="CC118" s="46"/>
      <c r="CD118" s="45"/>
    </row>
    <row r="119" spans="1:82" ht="15">
      <c r="A119" s="61" t="s">
        <v>8047</v>
      </c>
      <c r="B119" s="61" t="s">
        <v>8011</v>
      </c>
      <c r="C119" s="62"/>
      <c r="D119" s="63"/>
      <c r="E119" s="64"/>
      <c r="F119" s="65"/>
      <c r="G119" s="62"/>
      <c r="H119" s="66"/>
      <c r="I119" s="67"/>
      <c r="J119" s="67"/>
      <c r="K119" s="31" t="s">
        <v>65</v>
      </c>
      <c r="L119" s="74">
        <v>119</v>
      </c>
      <c r="M119" s="74"/>
      <c r="N119" s="69"/>
      <c r="O119" s="76" t="s">
        <v>271</v>
      </c>
      <c r="P119" s="78">
        <v>45022.116631944446</v>
      </c>
      <c r="Q119" s="76" t="s">
        <v>8109</v>
      </c>
      <c r="R119" s="76">
        <v>1</v>
      </c>
      <c r="S119" s="76">
        <v>0</v>
      </c>
      <c r="T119" s="76">
        <v>0</v>
      </c>
      <c r="U119" s="76">
        <v>0</v>
      </c>
      <c r="V119" s="76">
        <v>0</v>
      </c>
      <c r="W119" s="76"/>
      <c r="X119" s="76"/>
      <c r="Y119" s="76"/>
      <c r="Z119" s="76" t="s">
        <v>8011</v>
      </c>
      <c r="AA119" s="76"/>
      <c r="AB119" s="76"/>
      <c r="AC119" s="76"/>
      <c r="AD119" s="76"/>
      <c r="AE119" s="76" t="s">
        <v>287</v>
      </c>
      <c r="AF119" s="79" t="str">
        <f>HYPERLINK("https://twitter.com/lizbeth_1011/status/1643807727410466824")</f>
        <v>https://twitter.com/lizbeth_1011/status/1643807727410466824</v>
      </c>
      <c r="AG119" s="78">
        <v>45022.116631944446</v>
      </c>
      <c r="AH119" s="84">
        <v>45022</v>
      </c>
      <c r="AI119" s="80" t="s">
        <v>8259</v>
      </c>
      <c r="AJ119" s="76" t="s">
        <v>270</v>
      </c>
      <c r="AK119" s="76" t="s">
        <v>8292</v>
      </c>
      <c r="AL119" s="76" t="s">
        <v>8301</v>
      </c>
      <c r="AM119" s="76" t="b">
        <v>0</v>
      </c>
      <c r="AN119" s="76"/>
      <c r="AO119" s="76"/>
      <c r="AP119" s="76"/>
      <c r="AQ119" s="76"/>
      <c r="AR119" s="76"/>
      <c r="AS119" s="76"/>
      <c r="AT119" s="76"/>
      <c r="AU119" s="76"/>
      <c r="AV119" s="76"/>
      <c r="AW119" s="76"/>
      <c r="AX119" s="76"/>
      <c r="AY119" s="76"/>
      <c r="AZ119" s="76"/>
      <c r="BA119" s="76"/>
      <c r="BB119" s="76"/>
      <c r="BC119" s="76"/>
      <c r="BD119" s="79" t="str">
        <f>HYPERLINK("https://pbs.twimg.com/profile_images/1350533186808328197/2Mw0H-3R_normal.jpg")</f>
        <v>https://pbs.twimg.com/profile_images/1350533186808328197/2Mw0H-3R_normal.jpg</v>
      </c>
      <c r="BE119" s="80" t="s">
        <v>8425</v>
      </c>
      <c r="BF119" s="80" t="s">
        <v>8425</v>
      </c>
      <c r="BG119" s="76"/>
      <c r="BH119" s="80" t="s">
        <v>306</v>
      </c>
      <c r="BI119" s="80" t="s">
        <v>306</v>
      </c>
      <c r="BJ119" s="80" t="s">
        <v>8360</v>
      </c>
      <c r="BK119" s="80" t="s">
        <v>8360</v>
      </c>
      <c r="BL119" s="76">
        <v>312989396</v>
      </c>
      <c r="BM119" s="76"/>
      <c r="BN119" s="76"/>
      <c r="BO119" s="76"/>
      <c r="BP119" s="76"/>
      <c r="BQ119" s="76"/>
      <c r="BR119" s="76"/>
      <c r="BS119" s="76">
        <v>1</v>
      </c>
      <c r="BT119" s="75" t="str">
        <f>REPLACE(INDEX(GroupVertices[Group],MATCH(Edges39[[#This Row],[Vertex 1]],GroupVertices[Vertex],0)),1,1,"")</f>
        <v>3</v>
      </c>
      <c r="BU119" s="75" t="str">
        <f>REPLACE(INDEX(GroupVertices[Group],MATCH(Edges39[[#This Row],[Vertex 2]],GroupVertices[Vertex],0)),1,1,"")</f>
        <v>3</v>
      </c>
      <c r="BV119" s="45">
        <v>0</v>
      </c>
      <c r="BW119" s="46">
        <v>0</v>
      </c>
      <c r="BX119" s="45">
        <v>0</v>
      </c>
      <c r="BY119" s="46">
        <v>0</v>
      </c>
      <c r="BZ119" s="45">
        <v>0</v>
      </c>
      <c r="CA119" s="46">
        <v>0</v>
      </c>
      <c r="CB119" s="45">
        <v>12</v>
      </c>
      <c r="CC119" s="46">
        <v>54.54545454545455</v>
      </c>
      <c r="CD119" s="45">
        <v>22</v>
      </c>
    </row>
    <row r="120" spans="1:82" ht="15">
      <c r="A120" s="61" t="s">
        <v>8048</v>
      </c>
      <c r="B120" s="61" t="s">
        <v>8049</v>
      </c>
      <c r="C120" s="62"/>
      <c r="D120" s="63"/>
      <c r="E120" s="64"/>
      <c r="F120" s="65"/>
      <c r="G120" s="62"/>
      <c r="H120" s="66"/>
      <c r="I120" s="67"/>
      <c r="J120" s="67"/>
      <c r="K120" s="31" t="s">
        <v>65</v>
      </c>
      <c r="L120" s="74">
        <v>120</v>
      </c>
      <c r="M120" s="74"/>
      <c r="N120" s="69"/>
      <c r="O120" s="76" t="s">
        <v>272</v>
      </c>
      <c r="P120" s="78">
        <v>45021.88459490741</v>
      </c>
      <c r="Q120" s="76" t="s">
        <v>8110</v>
      </c>
      <c r="R120" s="76">
        <v>2</v>
      </c>
      <c r="S120" s="76">
        <v>7</v>
      </c>
      <c r="T120" s="76">
        <v>0</v>
      </c>
      <c r="U120" s="76">
        <v>0</v>
      </c>
      <c r="V120" s="76">
        <v>203</v>
      </c>
      <c r="W120" s="76"/>
      <c r="X120" s="76" t="s">
        <v>8164</v>
      </c>
      <c r="Y120" s="76" t="s">
        <v>8173</v>
      </c>
      <c r="Z120" s="76" t="s">
        <v>8049</v>
      </c>
      <c r="AA120" s="76"/>
      <c r="AB120" s="79" t="str">
        <f>HYPERLINK("https://pbs.twimg.com/media/Fs-t4lvX0AARnTc.jpg")</f>
        <v>https://pbs.twimg.com/media/Fs-t4lvX0AARnTc.jpg</v>
      </c>
      <c r="AC120" s="76" t="s">
        <v>281</v>
      </c>
      <c r="AD120" s="76"/>
      <c r="AE120" s="76" t="s">
        <v>287</v>
      </c>
      <c r="AF120" s="79" t="str">
        <f>HYPERLINK("https://twitter.com/infotransportes/status/1643723639861432321")</f>
        <v>https://twitter.com/infotransportes/status/1643723639861432321</v>
      </c>
      <c r="AG120" s="78">
        <v>45021.88459490741</v>
      </c>
      <c r="AH120" s="84">
        <v>45021</v>
      </c>
      <c r="AI120" s="80" t="s">
        <v>8260</v>
      </c>
      <c r="AJ120" s="76" t="s">
        <v>270</v>
      </c>
      <c r="AK120" s="76"/>
      <c r="AL120" s="76" t="s">
        <v>8301</v>
      </c>
      <c r="AM120" s="76" t="b">
        <v>0</v>
      </c>
      <c r="AN120" s="76"/>
      <c r="AO120" s="76"/>
      <c r="AP120" s="76"/>
      <c r="AQ120" s="76"/>
      <c r="AR120" s="76"/>
      <c r="AS120" s="76"/>
      <c r="AT120" s="76"/>
      <c r="AU120" s="76"/>
      <c r="AV120" s="76"/>
      <c r="AW120" s="76" t="s">
        <v>8346</v>
      </c>
      <c r="AX120" s="76"/>
      <c r="AY120" s="76">
        <v>627</v>
      </c>
      <c r="AZ120" s="76">
        <v>1200</v>
      </c>
      <c r="BA120" s="76"/>
      <c r="BB120" s="76"/>
      <c r="BC120" s="76"/>
      <c r="BD120" s="79" t="str">
        <f>HYPERLINK("https://pbs.twimg.com/media/Fs-t4lvX0AARnTc.jpg")</f>
        <v>https://pbs.twimg.com/media/Fs-t4lvX0AARnTc.jpg</v>
      </c>
      <c r="BE120" s="80" t="s">
        <v>8426</v>
      </c>
      <c r="BF120" s="80" t="s">
        <v>8426</v>
      </c>
      <c r="BG120" s="76"/>
      <c r="BH120" s="80" t="s">
        <v>306</v>
      </c>
      <c r="BI120" s="80" t="s">
        <v>306</v>
      </c>
      <c r="BJ120" s="80" t="s">
        <v>306</v>
      </c>
      <c r="BK120" s="80" t="s">
        <v>8426</v>
      </c>
      <c r="BL120" s="76">
        <v>90751316</v>
      </c>
      <c r="BM120" s="76"/>
      <c r="BN120" s="76"/>
      <c r="BO120" s="76"/>
      <c r="BP120" s="76"/>
      <c r="BQ120" s="76"/>
      <c r="BR120" s="76"/>
      <c r="BS120" s="76">
        <v>1</v>
      </c>
      <c r="BT120" s="75" t="str">
        <f>REPLACE(INDEX(GroupVertices[Group],MATCH(Edges39[[#This Row],[Vertex 1]],GroupVertices[Vertex],0)),1,1,"")</f>
        <v>2</v>
      </c>
      <c r="BU120" s="75" t="str">
        <f>REPLACE(INDEX(GroupVertices[Group],MATCH(Edges39[[#This Row],[Vertex 2]],GroupVertices[Vertex],0)),1,1,"")</f>
        <v>1</v>
      </c>
      <c r="BV120" s="45">
        <v>0</v>
      </c>
      <c r="BW120" s="46">
        <v>0</v>
      </c>
      <c r="BX120" s="45">
        <v>0</v>
      </c>
      <c r="BY120" s="46">
        <v>0</v>
      </c>
      <c r="BZ120" s="45">
        <v>0</v>
      </c>
      <c r="CA120" s="46">
        <v>0</v>
      </c>
      <c r="CB120" s="45">
        <v>13</v>
      </c>
      <c r="CC120" s="46">
        <v>52</v>
      </c>
      <c r="CD120" s="45">
        <v>25</v>
      </c>
    </row>
    <row r="121" spans="1:82" ht="15">
      <c r="A121" s="61" t="s">
        <v>8049</v>
      </c>
      <c r="B121" s="61" t="s">
        <v>8049</v>
      </c>
      <c r="C121" s="62"/>
      <c r="D121" s="63"/>
      <c r="E121" s="64"/>
      <c r="F121" s="65"/>
      <c r="G121" s="62"/>
      <c r="H121" s="66"/>
      <c r="I121" s="67"/>
      <c r="J121" s="67"/>
      <c r="K121" s="31" t="s">
        <v>65</v>
      </c>
      <c r="L121" s="74">
        <v>121</v>
      </c>
      <c r="M121" s="74"/>
      <c r="N121" s="69"/>
      <c r="O121" s="76" t="s">
        <v>212</v>
      </c>
      <c r="P121" s="78">
        <v>45020.87024305556</v>
      </c>
      <c r="Q121" s="76" t="s">
        <v>8111</v>
      </c>
      <c r="R121" s="76">
        <v>1</v>
      </c>
      <c r="S121" s="76">
        <v>2</v>
      </c>
      <c r="T121" s="76">
        <v>0</v>
      </c>
      <c r="U121" s="76">
        <v>0</v>
      </c>
      <c r="V121" s="76">
        <v>90</v>
      </c>
      <c r="W121" s="76"/>
      <c r="X121" s="76" t="s">
        <v>8165</v>
      </c>
      <c r="Y121" s="76" t="s">
        <v>8173</v>
      </c>
      <c r="Z121" s="76"/>
      <c r="AA121" s="76"/>
      <c r="AB121" s="76"/>
      <c r="AC121" s="76"/>
      <c r="AD121" s="76"/>
      <c r="AE121" s="76" t="s">
        <v>287</v>
      </c>
      <c r="AF121" s="79" t="str">
        <f>HYPERLINK("https://twitter.com/thelogisticswd/status/1643356052346249216")</f>
        <v>https://twitter.com/thelogisticswd/status/1643356052346249216</v>
      </c>
      <c r="AG121" s="78">
        <v>45020.87024305556</v>
      </c>
      <c r="AH121" s="84">
        <v>45020</v>
      </c>
      <c r="AI121" s="80" t="s">
        <v>8261</v>
      </c>
      <c r="AJ121" s="76" t="s">
        <v>270</v>
      </c>
      <c r="AK121" s="76" t="s">
        <v>8293</v>
      </c>
      <c r="AL121" s="76"/>
      <c r="AM121" s="76" t="b">
        <v>0</v>
      </c>
      <c r="AN121" s="76"/>
      <c r="AO121" s="76"/>
      <c r="AP121" s="76"/>
      <c r="AQ121" s="76"/>
      <c r="AR121" s="76"/>
      <c r="AS121" s="76"/>
      <c r="AT121" s="76"/>
      <c r="AU121" s="76"/>
      <c r="AV121" s="76"/>
      <c r="AW121" s="76"/>
      <c r="AX121" s="76"/>
      <c r="AY121" s="76"/>
      <c r="AZ121" s="76"/>
      <c r="BA121" s="76"/>
      <c r="BB121" s="76"/>
      <c r="BC121" s="76"/>
      <c r="BD121" s="79" t="str">
        <f>HYPERLINK("https://pbs.twimg.com/profile_images/1295699234025549825/luYEu_Bl_normal.jpg")</f>
        <v>https://pbs.twimg.com/profile_images/1295699234025549825/luYEu_Bl_normal.jpg</v>
      </c>
      <c r="BE121" s="80" t="s">
        <v>8427</v>
      </c>
      <c r="BF121" s="80" t="s">
        <v>8427</v>
      </c>
      <c r="BG121" s="76"/>
      <c r="BH121" s="80" t="s">
        <v>306</v>
      </c>
      <c r="BI121" s="80" t="s">
        <v>306</v>
      </c>
      <c r="BJ121" s="80" t="s">
        <v>306</v>
      </c>
      <c r="BK121" s="80" t="s">
        <v>8427</v>
      </c>
      <c r="BL121" s="76">
        <v>65728582</v>
      </c>
      <c r="BM121" s="76"/>
      <c r="BN121" s="76"/>
      <c r="BO121" s="76"/>
      <c r="BP121" s="76"/>
      <c r="BQ121" s="76"/>
      <c r="BR121" s="76"/>
      <c r="BS121" s="76">
        <v>7</v>
      </c>
      <c r="BT121" s="75" t="str">
        <f>REPLACE(INDEX(GroupVertices[Group],MATCH(Edges39[[#This Row],[Vertex 1]],GroupVertices[Vertex],0)),1,1,"")</f>
        <v>1</v>
      </c>
      <c r="BU121" s="75" t="str">
        <f>REPLACE(INDEX(GroupVertices[Group],MATCH(Edges39[[#This Row],[Vertex 2]],GroupVertices[Vertex],0)),1,1,"")</f>
        <v>1</v>
      </c>
      <c r="BV121" s="45">
        <v>0</v>
      </c>
      <c r="BW121" s="46">
        <v>0</v>
      </c>
      <c r="BX121" s="45">
        <v>0</v>
      </c>
      <c r="BY121" s="46">
        <v>0</v>
      </c>
      <c r="BZ121" s="45">
        <v>0</v>
      </c>
      <c r="CA121" s="46">
        <v>0</v>
      </c>
      <c r="CB121" s="45">
        <v>25</v>
      </c>
      <c r="CC121" s="46">
        <v>58.13953488372093</v>
      </c>
      <c r="CD121" s="45">
        <v>43</v>
      </c>
    </row>
    <row r="122" spans="1:82" ht="15">
      <c r="A122" s="61" t="s">
        <v>8049</v>
      </c>
      <c r="B122" s="61" t="s">
        <v>8049</v>
      </c>
      <c r="C122" s="62"/>
      <c r="D122" s="63"/>
      <c r="E122" s="64"/>
      <c r="F122" s="65"/>
      <c r="G122" s="62"/>
      <c r="H122" s="66"/>
      <c r="I122" s="67"/>
      <c r="J122" s="67"/>
      <c r="K122" s="31" t="s">
        <v>65</v>
      </c>
      <c r="L122" s="74">
        <v>122</v>
      </c>
      <c r="M122" s="74"/>
      <c r="N122" s="69"/>
      <c r="O122" s="76" t="s">
        <v>212</v>
      </c>
      <c r="P122" s="78">
        <v>45015.84211805555</v>
      </c>
      <c r="Q122" s="76" t="s">
        <v>8112</v>
      </c>
      <c r="R122" s="76">
        <v>0</v>
      </c>
      <c r="S122" s="76">
        <v>1</v>
      </c>
      <c r="T122" s="76">
        <v>1</v>
      </c>
      <c r="U122" s="76">
        <v>0</v>
      </c>
      <c r="V122" s="76">
        <v>148</v>
      </c>
      <c r="W122" s="80" t="s">
        <v>8126</v>
      </c>
      <c r="X122" s="76" t="s">
        <v>8166</v>
      </c>
      <c r="Y122" s="76" t="s">
        <v>8173</v>
      </c>
      <c r="Z122" s="76"/>
      <c r="AA122" s="76"/>
      <c r="AB122" s="79" t="str">
        <f>HYPERLINK("https://pbs.twimg.com/media/FsfmZKhX0AAnoHW.jpg")</f>
        <v>https://pbs.twimg.com/media/FsfmZKhX0AAnoHW.jpg</v>
      </c>
      <c r="AC122" s="76" t="s">
        <v>281</v>
      </c>
      <c r="AD122" s="76"/>
      <c r="AE122" s="76" t="s">
        <v>287</v>
      </c>
      <c r="AF122" s="79" t="str">
        <f>HYPERLINK("https://twitter.com/thelogisticswd/status/1641533922268815378")</f>
        <v>https://twitter.com/thelogisticswd/status/1641533922268815378</v>
      </c>
      <c r="AG122" s="78">
        <v>45015.84211805555</v>
      </c>
      <c r="AH122" s="84">
        <v>45015</v>
      </c>
      <c r="AI122" s="80" t="s">
        <v>8262</v>
      </c>
      <c r="AJ122" s="76" t="s">
        <v>270</v>
      </c>
      <c r="AK122" s="76" t="s">
        <v>8294</v>
      </c>
      <c r="AL122" s="76" t="s">
        <v>8301</v>
      </c>
      <c r="AM122" s="76" t="b">
        <v>0</v>
      </c>
      <c r="AN122" s="76"/>
      <c r="AO122" s="76"/>
      <c r="AP122" s="76"/>
      <c r="AQ122" s="76"/>
      <c r="AR122" s="76"/>
      <c r="AS122" s="76"/>
      <c r="AT122" s="76"/>
      <c r="AU122" s="76"/>
      <c r="AV122" s="76"/>
      <c r="AW122" s="76" t="s">
        <v>8347</v>
      </c>
      <c r="AX122" s="76"/>
      <c r="AY122" s="76">
        <v>627</v>
      </c>
      <c r="AZ122" s="76">
        <v>1200</v>
      </c>
      <c r="BA122" s="76"/>
      <c r="BB122" s="76"/>
      <c r="BC122" s="76"/>
      <c r="BD122" s="79" t="str">
        <f>HYPERLINK("https://pbs.twimg.com/media/FsfmZKhX0AAnoHW.jpg")</f>
        <v>https://pbs.twimg.com/media/FsfmZKhX0AAnoHW.jpg</v>
      </c>
      <c r="BE122" s="80" t="s">
        <v>8428</v>
      </c>
      <c r="BF122" s="80" t="s">
        <v>8428</v>
      </c>
      <c r="BG122" s="76"/>
      <c r="BH122" s="80" t="s">
        <v>306</v>
      </c>
      <c r="BI122" s="80" t="s">
        <v>306</v>
      </c>
      <c r="BJ122" s="80" t="s">
        <v>306</v>
      </c>
      <c r="BK122" s="80" t="s">
        <v>8428</v>
      </c>
      <c r="BL122" s="76">
        <v>65728582</v>
      </c>
      <c r="BM122" s="76"/>
      <c r="BN122" s="76"/>
      <c r="BO122" s="76"/>
      <c r="BP122" s="76"/>
      <c r="BQ122" s="76"/>
      <c r="BR122" s="76"/>
      <c r="BS122" s="76">
        <v>7</v>
      </c>
      <c r="BT122" s="75" t="str">
        <f>REPLACE(INDEX(GroupVertices[Group],MATCH(Edges39[[#This Row],[Vertex 1]],GroupVertices[Vertex],0)),1,1,"")</f>
        <v>1</v>
      </c>
      <c r="BU122" s="75" t="str">
        <f>REPLACE(INDEX(GroupVertices[Group],MATCH(Edges39[[#This Row],[Vertex 2]],GroupVertices[Vertex],0)),1,1,"")</f>
        <v>1</v>
      </c>
      <c r="BV122" s="45">
        <v>0</v>
      </c>
      <c r="BW122" s="46">
        <v>0</v>
      </c>
      <c r="BX122" s="45">
        <v>0</v>
      </c>
      <c r="BY122" s="46">
        <v>0</v>
      </c>
      <c r="BZ122" s="45">
        <v>0</v>
      </c>
      <c r="CA122" s="46">
        <v>0</v>
      </c>
      <c r="CB122" s="45">
        <v>20</v>
      </c>
      <c r="CC122" s="46">
        <v>57.142857142857146</v>
      </c>
      <c r="CD122" s="45">
        <v>35</v>
      </c>
    </row>
    <row r="123" spans="1:82" ht="15">
      <c r="A123" s="61" t="s">
        <v>8049</v>
      </c>
      <c r="B123" s="61" t="s">
        <v>8049</v>
      </c>
      <c r="C123" s="62"/>
      <c r="D123" s="63"/>
      <c r="E123" s="64"/>
      <c r="F123" s="65"/>
      <c r="G123" s="62"/>
      <c r="H123" s="66"/>
      <c r="I123" s="67"/>
      <c r="J123" s="67"/>
      <c r="K123" s="31" t="s">
        <v>65</v>
      </c>
      <c r="L123" s="74">
        <v>123</v>
      </c>
      <c r="M123" s="74"/>
      <c r="N123" s="69"/>
      <c r="O123" s="76" t="s">
        <v>212</v>
      </c>
      <c r="P123" s="78">
        <v>45015.77395833333</v>
      </c>
      <c r="Q123" s="76" t="s">
        <v>8113</v>
      </c>
      <c r="R123" s="76">
        <v>0</v>
      </c>
      <c r="S123" s="76">
        <v>0</v>
      </c>
      <c r="T123" s="76">
        <v>0</v>
      </c>
      <c r="U123" s="76">
        <v>0</v>
      </c>
      <c r="V123" s="76">
        <v>43</v>
      </c>
      <c r="W123" s="80" t="s">
        <v>8131</v>
      </c>
      <c r="X123" s="76" t="s">
        <v>8167</v>
      </c>
      <c r="Y123" s="76" t="s">
        <v>8173</v>
      </c>
      <c r="Z123" s="76"/>
      <c r="AA123" s="76"/>
      <c r="AB123" s="79" t="str">
        <f>HYPERLINK("https://pbs.twimg.com/media/FsfP79qWYBMaKFz.jpg")</f>
        <v>https://pbs.twimg.com/media/FsfP79qWYBMaKFz.jpg</v>
      </c>
      <c r="AC123" s="76" t="s">
        <v>281</v>
      </c>
      <c r="AD123" s="76"/>
      <c r="AE123" s="76" t="s">
        <v>287</v>
      </c>
      <c r="AF123" s="79" t="str">
        <f>HYPERLINK("https://twitter.com/thelogisticswd/status/1641509220473266197")</f>
        <v>https://twitter.com/thelogisticswd/status/1641509220473266197</v>
      </c>
      <c r="AG123" s="78">
        <v>45015.77395833333</v>
      </c>
      <c r="AH123" s="84">
        <v>45015</v>
      </c>
      <c r="AI123" s="80" t="s">
        <v>8263</v>
      </c>
      <c r="AJ123" s="76" t="s">
        <v>270</v>
      </c>
      <c r="AK123" s="76" t="s">
        <v>8295</v>
      </c>
      <c r="AL123" s="76"/>
      <c r="AM123" s="76" t="b">
        <v>0</v>
      </c>
      <c r="AN123" s="76"/>
      <c r="AO123" s="76"/>
      <c r="AP123" s="76"/>
      <c r="AQ123" s="76"/>
      <c r="AR123" s="76"/>
      <c r="AS123" s="76"/>
      <c r="AT123" s="76"/>
      <c r="AU123" s="76"/>
      <c r="AV123" s="76"/>
      <c r="AW123" s="76" t="s">
        <v>8348</v>
      </c>
      <c r="AX123" s="76"/>
      <c r="AY123" s="76">
        <v>627</v>
      </c>
      <c r="AZ123" s="76">
        <v>1200</v>
      </c>
      <c r="BA123" s="76"/>
      <c r="BB123" s="76"/>
      <c r="BC123" s="76"/>
      <c r="BD123" s="79" t="str">
        <f>HYPERLINK("https://pbs.twimg.com/media/FsfP79qWYBMaKFz.jpg")</f>
        <v>https://pbs.twimg.com/media/FsfP79qWYBMaKFz.jpg</v>
      </c>
      <c r="BE123" s="80" t="s">
        <v>8429</v>
      </c>
      <c r="BF123" s="80" t="s">
        <v>8429</v>
      </c>
      <c r="BG123" s="76"/>
      <c r="BH123" s="80" t="s">
        <v>306</v>
      </c>
      <c r="BI123" s="80" t="s">
        <v>306</v>
      </c>
      <c r="BJ123" s="80" t="s">
        <v>306</v>
      </c>
      <c r="BK123" s="80" t="s">
        <v>8429</v>
      </c>
      <c r="BL123" s="76">
        <v>65728582</v>
      </c>
      <c r="BM123" s="76"/>
      <c r="BN123" s="76"/>
      <c r="BO123" s="76"/>
      <c r="BP123" s="76"/>
      <c r="BQ123" s="76"/>
      <c r="BR123" s="76"/>
      <c r="BS123" s="76">
        <v>7</v>
      </c>
      <c r="BT123" s="75" t="str">
        <f>REPLACE(INDEX(GroupVertices[Group],MATCH(Edges39[[#This Row],[Vertex 1]],GroupVertices[Vertex],0)),1,1,"")</f>
        <v>1</v>
      </c>
      <c r="BU123" s="75" t="str">
        <f>REPLACE(INDEX(GroupVertices[Group],MATCH(Edges39[[#This Row],[Vertex 2]],GroupVertices[Vertex],0)),1,1,"")</f>
        <v>1</v>
      </c>
      <c r="BV123" s="45">
        <v>0</v>
      </c>
      <c r="BW123" s="46">
        <v>0</v>
      </c>
      <c r="BX123" s="45">
        <v>0</v>
      </c>
      <c r="BY123" s="46">
        <v>0</v>
      </c>
      <c r="BZ123" s="45">
        <v>0</v>
      </c>
      <c r="CA123" s="46">
        <v>0</v>
      </c>
      <c r="CB123" s="45">
        <v>19</v>
      </c>
      <c r="CC123" s="46">
        <v>63.333333333333336</v>
      </c>
      <c r="CD123" s="45">
        <v>30</v>
      </c>
    </row>
    <row r="124" spans="1:82" ht="15">
      <c r="A124" s="61" t="s">
        <v>8049</v>
      </c>
      <c r="B124" s="61" t="s">
        <v>8049</v>
      </c>
      <c r="C124" s="62"/>
      <c r="D124" s="63"/>
      <c r="E124" s="64"/>
      <c r="F124" s="65"/>
      <c r="G124" s="62"/>
      <c r="H124" s="66"/>
      <c r="I124" s="67"/>
      <c r="J124" s="67"/>
      <c r="K124" s="31" t="s">
        <v>65</v>
      </c>
      <c r="L124" s="74">
        <v>124</v>
      </c>
      <c r="M124" s="74"/>
      <c r="N124" s="69"/>
      <c r="O124" s="76" t="s">
        <v>212</v>
      </c>
      <c r="P124" s="78">
        <v>45016.71387731482</v>
      </c>
      <c r="Q124" s="76" t="s">
        <v>8114</v>
      </c>
      <c r="R124" s="76">
        <v>1</v>
      </c>
      <c r="S124" s="76">
        <v>1</v>
      </c>
      <c r="T124" s="76">
        <v>0</v>
      </c>
      <c r="U124" s="76">
        <v>0</v>
      </c>
      <c r="V124" s="76">
        <v>104</v>
      </c>
      <c r="W124" s="80" t="s">
        <v>8132</v>
      </c>
      <c r="X124" s="76" t="s">
        <v>8168</v>
      </c>
      <c r="Y124" s="76" t="s">
        <v>8173</v>
      </c>
      <c r="Z124" s="76"/>
      <c r="AA124" s="76"/>
      <c r="AB124" s="79" t="str">
        <f>HYPERLINK("https://pbs.twimg.com/media/FskFueZWABwOaQQ.jpg")</f>
        <v>https://pbs.twimg.com/media/FskFueZWABwOaQQ.jpg</v>
      </c>
      <c r="AC124" s="76" t="s">
        <v>281</v>
      </c>
      <c r="AD124" s="76"/>
      <c r="AE124" s="76" t="s">
        <v>287</v>
      </c>
      <c r="AF124" s="79" t="str">
        <f>HYPERLINK("https://twitter.com/thelogisticswd/status/1641849836583387152")</f>
        <v>https://twitter.com/thelogisticswd/status/1641849836583387152</v>
      </c>
      <c r="AG124" s="78">
        <v>45016.71387731482</v>
      </c>
      <c r="AH124" s="84">
        <v>45016</v>
      </c>
      <c r="AI124" s="80" t="s">
        <v>8264</v>
      </c>
      <c r="AJ124" s="76" t="s">
        <v>270</v>
      </c>
      <c r="AK124" s="76" t="s">
        <v>8296</v>
      </c>
      <c r="AL124" s="76"/>
      <c r="AM124" s="76" t="b">
        <v>0</v>
      </c>
      <c r="AN124" s="76"/>
      <c r="AO124" s="76"/>
      <c r="AP124" s="76"/>
      <c r="AQ124" s="76"/>
      <c r="AR124" s="76"/>
      <c r="AS124" s="76"/>
      <c r="AT124" s="76"/>
      <c r="AU124" s="76"/>
      <c r="AV124" s="76"/>
      <c r="AW124" s="76" t="s">
        <v>8349</v>
      </c>
      <c r="AX124" s="76"/>
      <c r="AY124" s="76">
        <v>627</v>
      </c>
      <c r="AZ124" s="76">
        <v>1200</v>
      </c>
      <c r="BA124" s="76"/>
      <c r="BB124" s="76"/>
      <c r="BC124" s="76"/>
      <c r="BD124" s="79" t="str">
        <f>HYPERLINK("https://pbs.twimg.com/media/FskFueZWABwOaQQ.jpg")</f>
        <v>https://pbs.twimg.com/media/FskFueZWABwOaQQ.jpg</v>
      </c>
      <c r="BE124" s="80" t="s">
        <v>8430</v>
      </c>
      <c r="BF124" s="80" t="s">
        <v>8430</v>
      </c>
      <c r="BG124" s="76"/>
      <c r="BH124" s="80" t="s">
        <v>306</v>
      </c>
      <c r="BI124" s="80" t="s">
        <v>306</v>
      </c>
      <c r="BJ124" s="80" t="s">
        <v>306</v>
      </c>
      <c r="BK124" s="80" t="s">
        <v>8430</v>
      </c>
      <c r="BL124" s="76">
        <v>65728582</v>
      </c>
      <c r="BM124" s="76"/>
      <c r="BN124" s="76"/>
      <c r="BO124" s="76"/>
      <c r="BP124" s="76"/>
      <c r="BQ124" s="76"/>
      <c r="BR124" s="76"/>
      <c r="BS124" s="76">
        <v>7</v>
      </c>
      <c r="BT124" s="75" t="str">
        <f>REPLACE(INDEX(GroupVertices[Group],MATCH(Edges39[[#This Row],[Vertex 1]],GroupVertices[Vertex],0)),1,1,"")</f>
        <v>1</v>
      </c>
      <c r="BU124" s="75" t="str">
        <f>REPLACE(INDEX(GroupVertices[Group],MATCH(Edges39[[#This Row],[Vertex 2]],GroupVertices[Vertex],0)),1,1,"")</f>
        <v>1</v>
      </c>
      <c r="BV124" s="45">
        <v>0</v>
      </c>
      <c r="BW124" s="46">
        <v>0</v>
      </c>
      <c r="BX124" s="45">
        <v>0</v>
      </c>
      <c r="BY124" s="46">
        <v>0</v>
      </c>
      <c r="BZ124" s="45">
        <v>0</v>
      </c>
      <c r="CA124" s="46">
        <v>0</v>
      </c>
      <c r="CB124" s="45">
        <v>23</v>
      </c>
      <c r="CC124" s="46">
        <v>67.6470588235294</v>
      </c>
      <c r="CD124" s="45">
        <v>34</v>
      </c>
    </row>
    <row r="125" spans="1:82" ht="15">
      <c r="A125" s="61" t="s">
        <v>8049</v>
      </c>
      <c r="B125" s="61" t="s">
        <v>8049</v>
      </c>
      <c r="C125" s="62"/>
      <c r="D125" s="63"/>
      <c r="E125" s="64"/>
      <c r="F125" s="65"/>
      <c r="G125" s="62"/>
      <c r="H125" s="66"/>
      <c r="I125" s="67"/>
      <c r="J125" s="67"/>
      <c r="K125" s="31" t="s">
        <v>65</v>
      </c>
      <c r="L125" s="74">
        <v>125</v>
      </c>
      <c r="M125" s="74"/>
      <c r="N125" s="69"/>
      <c r="O125" s="76" t="s">
        <v>212</v>
      </c>
      <c r="P125" s="78">
        <v>45019.86865740741</v>
      </c>
      <c r="Q125" s="76" t="s">
        <v>8115</v>
      </c>
      <c r="R125" s="76">
        <v>0</v>
      </c>
      <c r="S125" s="76">
        <v>1</v>
      </c>
      <c r="T125" s="76">
        <v>0</v>
      </c>
      <c r="U125" s="76">
        <v>0</v>
      </c>
      <c r="V125" s="76">
        <v>80</v>
      </c>
      <c r="W125" s="80" t="s">
        <v>8123</v>
      </c>
      <c r="X125" s="76" t="s">
        <v>8169</v>
      </c>
      <c r="Y125" s="76" t="s">
        <v>8173</v>
      </c>
      <c r="Z125" s="76"/>
      <c r="AA125" s="76"/>
      <c r="AB125" s="79" t="str">
        <f>HYPERLINK("https://pbs.twimg.com/media/Fs0VgjkXoAQG33F.jpg")</f>
        <v>https://pbs.twimg.com/media/Fs0VgjkXoAQG33F.jpg</v>
      </c>
      <c r="AC125" s="76" t="s">
        <v>281</v>
      </c>
      <c r="AD125" s="76"/>
      <c r="AE125" s="76" t="s">
        <v>287</v>
      </c>
      <c r="AF125" s="79" t="str">
        <f>HYPERLINK("https://twitter.com/thelogisticswd/status/1642993089722580995")</f>
        <v>https://twitter.com/thelogisticswd/status/1642993089722580995</v>
      </c>
      <c r="AG125" s="78">
        <v>45019.86865740741</v>
      </c>
      <c r="AH125" s="84">
        <v>45019</v>
      </c>
      <c r="AI125" s="80" t="s">
        <v>8265</v>
      </c>
      <c r="AJ125" s="76" t="s">
        <v>270</v>
      </c>
      <c r="AK125" s="76" t="s">
        <v>8277</v>
      </c>
      <c r="AL125" s="76"/>
      <c r="AM125" s="76" t="b">
        <v>0</v>
      </c>
      <c r="AN125" s="76"/>
      <c r="AO125" s="76"/>
      <c r="AP125" s="76"/>
      <c r="AQ125" s="76"/>
      <c r="AR125" s="76"/>
      <c r="AS125" s="76"/>
      <c r="AT125" s="76"/>
      <c r="AU125" s="76"/>
      <c r="AV125" s="76"/>
      <c r="AW125" s="76" t="s">
        <v>8350</v>
      </c>
      <c r="AX125" s="76"/>
      <c r="AY125" s="76">
        <v>627</v>
      </c>
      <c r="AZ125" s="76">
        <v>1200</v>
      </c>
      <c r="BA125" s="76"/>
      <c r="BB125" s="76"/>
      <c r="BC125" s="76"/>
      <c r="BD125" s="79" t="str">
        <f>HYPERLINK("https://pbs.twimg.com/media/Fs0VgjkXoAQG33F.jpg")</f>
        <v>https://pbs.twimg.com/media/Fs0VgjkXoAQG33F.jpg</v>
      </c>
      <c r="BE125" s="80" t="s">
        <v>8431</v>
      </c>
      <c r="BF125" s="80" t="s">
        <v>8431</v>
      </c>
      <c r="BG125" s="76"/>
      <c r="BH125" s="80" t="s">
        <v>306</v>
      </c>
      <c r="BI125" s="80" t="s">
        <v>306</v>
      </c>
      <c r="BJ125" s="80" t="s">
        <v>306</v>
      </c>
      <c r="BK125" s="80" t="s">
        <v>8431</v>
      </c>
      <c r="BL125" s="76">
        <v>65728582</v>
      </c>
      <c r="BM125" s="76"/>
      <c r="BN125" s="76"/>
      <c r="BO125" s="76"/>
      <c r="BP125" s="76"/>
      <c r="BQ125" s="76"/>
      <c r="BR125" s="76"/>
      <c r="BS125" s="76">
        <v>7</v>
      </c>
      <c r="BT125" s="75" t="str">
        <f>REPLACE(INDEX(GroupVertices[Group],MATCH(Edges39[[#This Row],[Vertex 1]],GroupVertices[Vertex],0)),1,1,"")</f>
        <v>1</v>
      </c>
      <c r="BU125" s="75" t="str">
        <f>REPLACE(INDEX(GroupVertices[Group],MATCH(Edges39[[#This Row],[Vertex 2]],GroupVertices[Vertex],0)),1,1,"")</f>
        <v>1</v>
      </c>
      <c r="BV125" s="45">
        <v>0</v>
      </c>
      <c r="BW125" s="46">
        <v>0</v>
      </c>
      <c r="BX125" s="45">
        <v>0</v>
      </c>
      <c r="BY125" s="46">
        <v>0</v>
      </c>
      <c r="BZ125" s="45">
        <v>0</v>
      </c>
      <c r="CA125" s="46">
        <v>0</v>
      </c>
      <c r="CB125" s="45">
        <v>17</v>
      </c>
      <c r="CC125" s="46">
        <v>47.22222222222222</v>
      </c>
      <c r="CD125" s="45">
        <v>36</v>
      </c>
    </row>
    <row r="126" spans="1:82" ht="15">
      <c r="A126" s="61" t="s">
        <v>8049</v>
      </c>
      <c r="B126" s="61" t="s">
        <v>8049</v>
      </c>
      <c r="C126" s="62"/>
      <c r="D126" s="63"/>
      <c r="E126" s="64"/>
      <c r="F126" s="65"/>
      <c r="G126" s="62"/>
      <c r="H126" s="66"/>
      <c r="I126" s="67"/>
      <c r="J126" s="67"/>
      <c r="K126" s="31" t="s">
        <v>65</v>
      </c>
      <c r="L126" s="74">
        <v>126</v>
      </c>
      <c r="M126" s="74"/>
      <c r="N126" s="69"/>
      <c r="O126" s="76" t="s">
        <v>212</v>
      </c>
      <c r="P126" s="78">
        <v>45021.569444444445</v>
      </c>
      <c r="Q126" s="76" t="s">
        <v>8116</v>
      </c>
      <c r="R126" s="76">
        <v>0</v>
      </c>
      <c r="S126" s="76">
        <v>2</v>
      </c>
      <c r="T126" s="76">
        <v>0</v>
      </c>
      <c r="U126" s="76">
        <v>0</v>
      </c>
      <c r="V126" s="76">
        <v>151</v>
      </c>
      <c r="W126" s="80" t="s">
        <v>8133</v>
      </c>
      <c r="X126" s="76" t="s">
        <v>8170</v>
      </c>
      <c r="Y126" s="76" t="s">
        <v>8173</v>
      </c>
      <c r="Z126" s="76"/>
      <c r="AA126" s="76"/>
      <c r="AB126" s="79" t="str">
        <f>HYPERLINK("https://pbs.twimg.com/media/Fs9GEgKWwAA6FGg.jpg")</f>
        <v>https://pbs.twimg.com/media/Fs9GEgKWwAA6FGg.jpg</v>
      </c>
      <c r="AC126" s="76" t="s">
        <v>281</v>
      </c>
      <c r="AD126" s="76"/>
      <c r="AE126" s="76" t="s">
        <v>287</v>
      </c>
      <c r="AF126" s="79" t="str">
        <f>HYPERLINK("https://twitter.com/thelogisticswd/status/1643609435187683328")</f>
        <v>https://twitter.com/thelogisticswd/status/1643609435187683328</v>
      </c>
      <c r="AG126" s="78">
        <v>45021.569444444445</v>
      </c>
      <c r="AH126" s="84">
        <v>45021</v>
      </c>
      <c r="AI126" s="80" t="s">
        <v>297</v>
      </c>
      <c r="AJ126" s="76" t="s">
        <v>270</v>
      </c>
      <c r="AK126" s="76" t="s">
        <v>8277</v>
      </c>
      <c r="AL126" s="76"/>
      <c r="AM126" s="76" t="b">
        <v>0</v>
      </c>
      <c r="AN126" s="76"/>
      <c r="AO126" s="76"/>
      <c r="AP126" s="76"/>
      <c r="AQ126" s="76"/>
      <c r="AR126" s="76"/>
      <c r="AS126" s="76"/>
      <c r="AT126" s="76"/>
      <c r="AU126" s="76"/>
      <c r="AV126" s="76"/>
      <c r="AW126" s="76" t="s">
        <v>8351</v>
      </c>
      <c r="AX126" s="76"/>
      <c r="AY126" s="76">
        <v>627</v>
      </c>
      <c r="AZ126" s="76">
        <v>1200</v>
      </c>
      <c r="BA126" s="76"/>
      <c r="BB126" s="76"/>
      <c r="BC126" s="76"/>
      <c r="BD126" s="79" t="str">
        <f>HYPERLINK("https://pbs.twimg.com/media/Fs9GEgKWwAA6FGg.jpg")</f>
        <v>https://pbs.twimg.com/media/Fs9GEgKWwAA6FGg.jpg</v>
      </c>
      <c r="BE126" s="80" t="s">
        <v>8432</v>
      </c>
      <c r="BF126" s="80" t="s">
        <v>8432</v>
      </c>
      <c r="BG126" s="76"/>
      <c r="BH126" s="80" t="s">
        <v>306</v>
      </c>
      <c r="BI126" s="80" t="s">
        <v>306</v>
      </c>
      <c r="BJ126" s="80" t="s">
        <v>306</v>
      </c>
      <c r="BK126" s="80" t="s">
        <v>8432</v>
      </c>
      <c r="BL126" s="76">
        <v>65728582</v>
      </c>
      <c r="BM126" s="76"/>
      <c r="BN126" s="76"/>
      <c r="BO126" s="76"/>
      <c r="BP126" s="76"/>
      <c r="BQ126" s="76"/>
      <c r="BR126" s="76"/>
      <c r="BS126" s="76">
        <v>7</v>
      </c>
      <c r="BT126" s="75" t="str">
        <f>REPLACE(INDEX(GroupVertices[Group],MATCH(Edges39[[#This Row],[Vertex 1]],GroupVertices[Vertex],0)),1,1,"")</f>
        <v>1</v>
      </c>
      <c r="BU126" s="75" t="str">
        <f>REPLACE(INDEX(GroupVertices[Group],MATCH(Edges39[[#This Row],[Vertex 2]],GroupVertices[Vertex],0)),1,1,"")</f>
        <v>1</v>
      </c>
      <c r="BV126" s="45">
        <v>0</v>
      </c>
      <c r="BW126" s="46">
        <v>0</v>
      </c>
      <c r="BX126" s="45">
        <v>0</v>
      </c>
      <c r="BY126" s="46">
        <v>0</v>
      </c>
      <c r="BZ126" s="45">
        <v>0</v>
      </c>
      <c r="CA126" s="46">
        <v>0</v>
      </c>
      <c r="CB126" s="45">
        <v>19</v>
      </c>
      <c r="CC126" s="46">
        <v>50</v>
      </c>
      <c r="CD126" s="45">
        <v>38</v>
      </c>
    </row>
    <row r="127" spans="1:82" ht="15">
      <c r="A127" s="61" t="s">
        <v>8049</v>
      </c>
      <c r="B127" s="61" t="s">
        <v>8049</v>
      </c>
      <c r="C127" s="62"/>
      <c r="D127" s="63"/>
      <c r="E127" s="64"/>
      <c r="F127" s="65"/>
      <c r="G127" s="62"/>
      <c r="H127" s="66"/>
      <c r="I127" s="67"/>
      <c r="J127" s="67"/>
      <c r="K127" s="31" t="s">
        <v>65</v>
      </c>
      <c r="L127" s="74">
        <v>127</v>
      </c>
      <c r="M127" s="74"/>
      <c r="N127" s="69"/>
      <c r="O127" s="76" t="s">
        <v>212</v>
      </c>
      <c r="P127" s="78">
        <v>45019.93306712963</v>
      </c>
      <c r="Q127" s="76" t="s">
        <v>8117</v>
      </c>
      <c r="R127" s="76">
        <v>2</v>
      </c>
      <c r="S127" s="76">
        <v>2</v>
      </c>
      <c r="T127" s="76">
        <v>1</v>
      </c>
      <c r="U127" s="76">
        <v>0</v>
      </c>
      <c r="V127" s="76">
        <v>227</v>
      </c>
      <c r="W127" s="76"/>
      <c r="X127" s="76" t="s">
        <v>8171</v>
      </c>
      <c r="Y127" s="76" t="s">
        <v>8173</v>
      </c>
      <c r="Z127" s="76"/>
      <c r="AA127" s="76"/>
      <c r="AB127" s="76"/>
      <c r="AC127" s="76"/>
      <c r="AD127" s="76"/>
      <c r="AE127" s="76" t="s">
        <v>287</v>
      </c>
      <c r="AF127" s="79" t="str">
        <f>HYPERLINK("https://twitter.com/thelogisticswd/status/1643016428814057474")</f>
        <v>https://twitter.com/thelogisticswd/status/1643016428814057474</v>
      </c>
      <c r="AG127" s="78">
        <v>45019.93306712963</v>
      </c>
      <c r="AH127" s="84">
        <v>45019</v>
      </c>
      <c r="AI127" s="80" t="s">
        <v>8266</v>
      </c>
      <c r="AJ127" s="76" t="s">
        <v>270</v>
      </c>
      <c r="AK127" s="76" t="s">
        <v>8297</v>
      </c>
      <c r="AL127" s="76" t="s">
        <v>8300</v>
      </c>
      <c r="AM127" s="76" t="b">
        <v>0</v>
      </c>
      <c r="AN127" s="76"/>
      <c r="AO127" s="76"/>
      <c r="AP127" s="76"/>
      <c r="AQ127" s="76"/>
      <c r="AR127" s="76"/>
      <c r="AS127" s="76"/>
      <c r="AT127" s="76"/>
      <c r="AU127" s="76"/>
      <c r="AV127" s="76"/>
      <c r="AW127" s="76"/>
      <c r="AX127" s="76"/>
      <c r="AY127" s="76"/>
      <c r="AZ127" s="76"/>
      <c r="BA127" s="76"/>
      <c r="BB127" s="76"/>
      <c r="BC127" s="76"/>
      <c r="BD127" s="79" t="str">
        <f>HYPERLINK("https://pbs.twimg.com/profile_images/1295699234025549825/luYEu_Bl_normal.jpg")</f>
        <v>https://pbs.twimg.com/profile_images/1295699234025549825/luYEu_Bl_normal.jpg</v>
      </c>
      <c r="BE127" s="80" t="s">
        <v>8433</v>
      </c>
      <c r="BF127" s="80" t="s">
        <v>8433</v>
      </c>
      <c r="BG127" s="76"/>
      <c r="BH127" s="80" t="s">
        <v>306</v>
      </c>
      <c r="BI127" s="80" t="s">
        <v>306</v>
      </c>
      <c r="BJ127" s="80" t="s">
        <v>306</v>
      </c>
      <c r="BK127" s="80" t="s">
        <v>8433</v>
      </c>
      <c r="BL127" s="76">
        <v>65728582</v>
      </c>
      <c r="BM127" s="76"/>
      <c r="BN127" s="76"/>
      <c r="BO127" s="76"/>
      <c r="BP127" s="76"/>
      <c r="BQ127" s="76"/>
      <c r="BR127" s="76"/>
      <c r="BS127" s="76">
        <v>7</v>
      </c>
      <c r="BT127" s="75" t="str">
        <f>REPLACE(INDEX(GroupVertices[Group],MATCH(Edges39[[#This Row],[Vertex 1]],GroupVertices[Vertex],0)),1,1,"")</f>
        <v>1</v>
      </c>
      <c r="BU127" s="75" t="str">
        <f>REPLACE(INDEX(GroupVertices[Group],MATCH(Edges39[[#This Row],[Vertex 2]],GroupVertices[Vertex],0)),1,1,"")</f>
        <v>1</v>
      </c>
      <c r="BV127" s="45">
        <v>0</v>
      </c>
      <c r="BW127" s="46">
        <v>0</v>
      </c>
      <c r="BX127" s="45">
        <v>0</v>
      </c>
      <c r="BY127" s="46">
        <v>0</v>
      </c>
      <c r="BZ127" s="45">
        <v>0</v>
      </c>
      <c r="CA127" s="46">
        <v>0</v>
      </c>
      <c r="CB127" s="45">
        <v>16</v>
      </c>
      <c r="CC127" s="46">
        <v>57.142857142857146</v>
      </c>
      <c r="CD127" s="45">
        <v>28</v>
      </c>
    </row>
    <row r="128" spans="1:82" ht="15">
      <c r="A128" s="61" t="s">
        <v>8050</v>
      </c>
      <c r="B128" s="61" t="s">
        <v>8049</v>
      </c>
      <c r="C128" s="62"/>
      <c r="D128" s="63"/>
      <c r="E128" s="64"/>
      <c r="F128" s="65"/>
      <c r="G128" s="62"/>
      <c r="H128" s="66"/>
      <c r="I128" s="67"/>
      <c r="J128" s="67"/>
      <c r="K128" s="31" t="s">
        <v>65</v>
      </c>
      <c r="L128" s="74">
        <v>128</v>
      </c>
      <c r="M128" s="74"/>
      <c r="N128" s="69"/>
      <c r="O128" s="76" t="s">
        <v>272</v>
      </c>
      <c r="P128" s="78">
        <v>45015.698333333334</v>
      </c>
      <c r="Q128" s="76" t="s">
        <v>8118</v>
      </c>
      <c r="R128" s="76">
        <v>0</v>
      </c>
      <c r="S128" s="76">
        <v>0</v>
      </c>
      <c r="T128" s="76">
        <v>0</v>
      </c>
      <c r="U128" s="76">
        <v>0</v>
      </c>
      <c r="V128" s="76">
        <v>52</v>
      </c>
      <c r="W128" s="76"/>
      <c r="X128" s="76" t="s">
        <v>8172</v>
      </c>
      <c r="Y128" s="76" t="s">
        <v>8173</v>
      </c>
      <c r="Z128" s="76" t="s">
        <v>8049</v>
      </c>
      <c r="AA128" s="76"/>
      <c r="AB128" s="79" t="str">
        <f>HYPERLINK("https://pbs.twimg.com/media/Fse2_SWXsBI3fxU.jpg")</f>
        <v>https://pbs.twimg.com/media/Fse2_SWXsBI3fxU.jpg</v>
      </c>
      <c r="AC128" s="76" t="s">
        <v>281</v>
      </c>
      <c r="AD128" s="76"/>
      <c r="AE128" s="76" t="s">
        <v>287</v>
      </c>
      <c r="AF128" s="79" t="str">
        <f>HYPERLINK("https://twitter.com/conalog_mexico/status/1641481813326454785")</f>
        <v>https://twitter.com/conalog_mexico/status/1641481813326454785</v>
      </c>
      <c r="AG128" s="78">
        <v>45015.698333333334</v>
      </c>
      <c r="AH128" s="84">
        <v>45015</v>
      </c>
      <c r="AI128" s="80" t="s">
        <v>8267</v>
      </c>
      <c r="AJ128" s="76" t="s">
        <v>270</v>
      </c>
      <c r="AK128" s="76" t="s">
        <v>8298</v>
      </c>
      <c r="AL128" s="76" t="s">
        <v>8301</v>
      </c>
      <c r="AM128" s="76" t="b">
        <v>0</v>
      </c>
      <c r="AN128" s="76"/>
      <c r="AO128" s="76"/>
      <c r="AP128" s="76"/>
      <c r="AQ128" s="76"/>
      <c r="AR128" s="76"/>
      <c r="AS128" s="76"/>
      <c r="AT128" s="76"/>
      <c r="AU128" s="76"/>
      <c r="AV128" s="76"/>
      <c r="AW128" s="76" t="s">
        <v>8352</v>
      </c>
      <c r="AX128" s="76"/>
      <c r="AY128" s="76">
        <v>627</v>
      </c>
      <c r="AZ128" s="76">
        <v>1200</v>
      </c>
      <c r="BA128" s="76"/>
      <c r="BB128" s="76"/>
      <c r="BC128" s="76"/>
      <c r="BD128" s="79" t="str">
        <f>HYPERLINK("https://pbs.twimg.com/media/Fse2_SWXsBI3fxU.jpg")</f>
        <v>https://pbs.twimg.com/media/Fse2_SWXsBI3fxU.jpg</v>
      </c>
      <c r="BE128" s="80" t="s">
        <v>8434</v>
      </c>
      <c r="BF128" s="80" t="s">
        <v>8434</v>
      </c>
      <c r="BG128" s="76"/>
      <c r="BH128" s="80" t="s">
        <v>306</v>
      </c>
      <c r="BI128" s="80" t="s">
        <v>306</v>
      </c>
      <c r="BJ128" s="80" t="s">
        <v>306</v>
      </c>
      <c r="BK128" s="80" t="s">
        <v>8434</v>
      </c>
      <c r="BL128" s="76">
        <v>3806299214</v>
      </c>
      <c r="BM128" s="76"/>
      <c r="BN128" s="76"/>
      <c r="BO128" s="76"/>
      <c r="BP128" s="76"/>
      <c r="BQ128" s="76"/>
      <c r="BR128" s="76"/>
      <c r="BS128" s="76">
        <v>2</v>
      </c>
      <c r="BT128" s="75" t="str">
        <f>REPLACE(INDEX(GroupVertices[Group],MATCH(Edges39[[#This Row],[Vertex 1]],GroupVertices[Vertex],0)),1,1,"")</f>
        <v>1</v>
      </c>
      <c r="BU128" s="75" t="str">
        <f>REPLACE(INDEX(GroupVertices[Group],MATCH(Edges39[[#This Row],[Vertex 2]],GroupVertices[Vertex],0)),1,1,"")</f>
        <v>1</v>
      </c>
      <c r="BV128" s="45">
        <v>0</v>
      </c>
      <c r="BW128" s="46">
        <v>0</v>
      </c>
      <c r="BX128" s="45">
        <v>0</v>
      </c>
      <c r="BY128" s="46">
        <v>0</v>
      </c>
      <c r="BZ128" s="45">
        <v>0</v>
      </c>
      <c r="CA128" s="46">
        <v>0</v>
      </c>
      <c r="CB128" s="45">
        <v>13</v>
      </c>
      <c r="CC128" s="46">
        <v>52</v>
      </c>
      <c r="CD128" s="45">
        <v>25</v>
      </c>
    </row>
    <row r="129" spans="1:82" ht="15">
      <c r="A129" s="61" t="s">
        <v>8050</v>
      </c>
      <c r="B129" s="61" t="s">
        <v>8049</v>
      </c>
      <c r="C129" s="62"/>
      <c r="D129" s="63"/>
      <c r="E129" s="64"/>
      <c r="F129" s="65"/>
      <c r="G129" s="62"/>
      <c r="H129" s="66"/>
      <c r="I129" s="67"/>
      <c r="J129" s="67"/>
      <c r="K129" s="31" t="s">
        <v>65</v>
      </c>
      <c r="L129" s="74">
        <v>129</v>
      </c>
      <c r="M129" s="74"/>
      <c r="N129" s="69"/>
      <c r="O129" s="76" t="s">
        <v>272</v>
      </c>
      <c r="P129" s="78">
        <v>45021.75724537037</v>
      </c>
      <c r="Q129" s="76" t="s">
        <v>8119</v>
      </c>
      <c r="R129" s="76">
        <v>0</v>
      </c>
      <c r="S129" s="76">
        <v>0</v>
      </c>
      <c r="T129" s="76">
        <v>0</v>
      </c>
      <c r="U129" s="76">
        <v>0</v>
      </c>
      <c r="V129" s="76">
        <v>50</v>
      </c>
      <c r="W129" s="80" t="s">
        <v>8134</v>
      </c>
      <c r="X129" s="79" t="str">
        <f>HYPERLINK("https://twitter.com/ConaLog_Mexico/status/1643677492392206346/photo/1")</f>
        <v>https://twitter.com/ConaLog_Mexico/status/1643677492392206346/photo/1</v>
      </c>
      <c r="Y129" s="76" t="s">
        <v>279</v>
      </c>
      <c r="Z129" s="76" t="s">
        <v>8049</v>
      </c>
      <c r="AA129" s="76"/>
      <c r="AB129" s="79" t="str">
        <f>HYPERLINK("https://pbs.twimg.com/media/Fs-D7JXX0AAUNfF.jpg")</f>
        <v>https://pbs.twimg.com/media/Fs-D7JXX0AAUNfF.jpg</v>
      </c>
      <c r="AC129" s="76" t="s">
        <v>281</v>
      </c>
      <c r="AD129" s="76"/>
      <c r="AE129" s="76" t="s">
        <v>287</v>
      </c>
      <c r="AF129" s="79" t="str">
        <f>HYPERLINK("https://twitter.com/conalog_mexico/status/1643677492392206346")</f>
        <v>https://twitter.com/conalog_mexico/status/1643677492392206346</v>
      </c>
      <c r="AG129" s="78">
        <v>45021.75724537037</v>
      </c>
      <c r="AH129" s="84">
        <v>45021</v>
      </c>
      <c r="AI129" s="80" t="s">
        <v>8268</v>
      </c>
      <c r="AJ129" s="76" t="s">
        <v>270</v>
      </c>
      <c r="AK129" s="76"/>
      <c r="AL129" s="76" t="s">
        <v>8310</v>
      </c>
      <c r="AM129" s="76" t="b">
        <v>0</v>
      </c>
      <c r="AN129" s="76"/>
      <c r="AO129" s="76"/>
      <c r="AP129" s="76"/>
      <c r="AQ129" s="76"/>
      <c r="AR129" s="76"/>
      <c r="AS129" s="76"/>
      <c r="AT129" s="76"/>
      <c r="AU129" s="76"/>
      <c r="AV129" s="76"/>
      <c r="AW129" s="76" t="s">
        <v>8353</v>
      </c>
      <c r="AX129" s="76"/>
      <c r="AY129" s="76">
        <v>1600</v>
      </c>
      <c r="AZ129" s="76">
        <v>900</v>
      </c>
      <c r="BA129" s="76"/>
      <c r="BB129" s="76"/>
      <c r="BC129" s="76"/>
      <c r="BD129" s="79" t="str">
        <f>HYPERLINK("https://pbs.twimg.com/media/Fs-D7JXX0AAUNfF.jpg")</f>
        <v>https://pbs.twimg.com/media/Fs-D7JXX0AAUNfF.jpg</v>
      </c>
      <c r="BE129" s="80" t="s">
        <v>8435</v>
      </c>
      <c r="BF129" s="80" t="s">
        <v>8435</v>
      </c>
      <c r="BG129" s="76"/>
      <c r="BH129" s="80" t="s">
        <v>306</v>
      </c>
      <c r="BI129" s="80" t="s">
        <v>306</v>
      </c>
      <c r="BJ129" s="80" t="s">
        <v>306</v>
      </c>
      <c r="BK129" s="80" t="s">
        <v>8435</v>
      </c>
      <c r="BL129" s="76">
        <v>3806299214</v>
      </c>
      <c r="BM129" s="76"/>
      <c r="BN129" s="76"/>
      <c r="BO129" s="76"/>
      <c r="BP129" s="76"/>
      <c r="BQ129" s="76"/>
      <c r="BR129" s="76"/>
      <c r="BS129" s="76">
        <v>2</v>
      </c>
      <c r="BT129" s="75" t="str">
        <f>REPLACE(INDEX(GroupVertices[Group],MATCH(Edges39[[#This Row],[Vertex 1]],GroupVertices[Vertex],0)),1,1,"")</f>
        <v>1</v>
      </c>
      <c r="BU129" s="75" t="str">
        <f>REPLACE(INDEX(GroupVertices[Group],MATCH(Edges39[[#This Row],[Vertex 2]],GroupVertices[Vertex],0)),1,1,"")</f>
        <v>1</v>
      </c>
      <c r="BV129" s="45">
        <v>0</v>
      </c>
      <c r="BW129" s="46">
        <v>0</v>
      </c>
      <c r="BX129" s="45">
        <v>0</v>
      </c>
      <c r="BY129" s="46">
        <v>0</v>
      </c>
      <c r="BZ129" s="45">
        <v>0</v>
      </c>
      <c r="CA129" s="46">
        <v>0</v>
      </c>
      <c r="CB129" s="45">
        <v>24</v>
      </c>
      <c r="CC129" s="46">
        <v>66.66666666666667</v>
      </c>
      <c r="CD129" s="45">
        <v>36</v>
      </c>
    </row>
    <row r="130" spans="1:8" ht="15">
      <c r="A130"/>
      <c r="B130"/>
      <c r="D130"/>
      <c r="E130"/>
      <c r="F130"/>
      <c r="H130"/>
    </row>
    <row r="131" spans="1:8" ht="15">
      <c r="A131"/>
      <c r="B131"/>
      <c r="D131"/>
      <c r="E131"/>
      <c r="F131"/>
      <c r="H131"/>
    </row>
    <row r="132" spans="1:8" ht="15">
      <c r="A132"/>
      <c r="B132"/>
      <c r="D132"/>
      <c r="E132"/>
      <c r="F132"/>
      <c r="H132"/>
    </row>
    <row r="133" spans="1:8" ht="15">
      <c r="A133"/>
      <c r="B133"/>
      <c r="D133"/>
      <c r="E133"/>
      <c r="F133"/>
      <c r="H133"/>
    </row>
    <row r="134" spans="1:8" ht="15">
      <c r="A134"/>
      <c r="B134"/>
      <c r="D134"/>
      <c r="E134"/>
      <c r="F134"/>
      <c r="H134"/>
    </row>
    <row r="135" spans="1:8" ht="15">
      <c r="A135"/>
      <c r="B135"/>
      <c r="D135"/>
      <c r="E135"/>
      <c r="F135"/>
      <c r="H135"/>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allowBlank="1" showInputMessage="1" showErrorMessage="1" promptTitle="Vertex 2 Name" prompt="Enter the name of the edge's second vertex." sqref="B3:B129"/>
    <dataValidation allowBlank="1" showInputMessage="1" showErrorMessage="1" promptTitle="Vertex 1 Name" prompt="Enter the name of the edge's first vertex." sqref="A3:A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Color" prompt="To select an optional edge color, right-click and select Select Color on the right-click menu." sqref="C3:C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ErrorMessage="1" sqref="N2:N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8E068-1F09-4EA0-B595-2318DFC467A9}">
  <dimension ref="A25:B86"/>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8" t="s">
        <v>7972</v>
      </c>
      <c r="B25" t="s">
        <v>7971</v>
      </c>
    </row>
    <row r="26" spans="1:2" ht="15">
      <c r="A26" s="99" t="s">
        <v>393</v>
      </c>
      <c r="B26" s="89">
        <v>127</v>
      </c>
    </row>
    <row r="27" spans="1:2" ht="15">
      <c r="A27" s="100" t="s">
        <v>334</v>
      </c>
      <c r="B27" s="89">
        <v>49</v>
      </c>
    </row>
    <row r="28" spans="1:2" ht="15">
      <c r="A28" s="101" t="s">
        <v>7994</v>
      </c>
      <c r="B28" s="89">
        <v>32</v>
      </c>
    </row>
    <row r="29" spans="1:2" ht="15">
      <c r="A29" s="102" t="s">
        <v>7979</v>
      </c>
      <c r="B29" s="89">
        <v>3</v>
      </c>
    </row>
    <row r="30" spans="1:2" ht="15">
      <c r="A30" s="102" t="s">
        <v>7983</v>
      </c>
      <c r="B30" s="89">
        <v>2</v>
      </c>
    </row>
    <row r="31" spans="1:2" ht="15">
      <c r="A31" s="102" t="s">
        <v>7991</v>
      </c>
      <c r="B31" s="89">
        <v>1</v>
      </c>
    </row>
    <row r="32" spans="1:2" ht="15">
      <c r="A32" s="102" t="s">
        <v>7985</v>
      </c>
      <c r="B32" s="89">
        <v>6</v>
      </c>
    </row>
    <row r="33" spans="1:2" ht="15">
      <c r="A33" s="102" t="s">
        <v>7981</v>
      </c>
      <c r="B33" s="89">
        <v>13</v>
      </c>
    </row>
    <row r="34" spans="1:2" ht="15">
      <c r="A34" s="102" t="s">
        <v>7982</v>
      </c>
      <c r="B34" s="89">
        <v>1</v>
      </c>
    </row>
    <row r="35" spans="1:2" ht="15">
      <c r="A35" s="102" t="s">
        <v>7986</v>
      </c>
      <c r="B35" s="89">
        <v>6</v>
      </c>
    </row>
    <row r="36" spans="1:2" ht="15">
      <c r="A36" s="101" t="s">
        <v>7995</v>
      </c>
      <c r="B36" s="89">
        <v>17</v>
      </c>
    </row>
    <row r="37" spans="1:2" ht="15">
      <c r="A37" s="102" t="s">
        <v>7990</v>
      </c>
      <c r="B37" s="89">
        <v>2</v>
      </c>
    </row>
    <row r="38" spans="1:2" ht="15">
      <c r="A38" s="102" t="s">
        <v>7978</v>
      </c>
      <c r="B38" s="89">
        <v>1</v>
      </c>
    </row>
    <row r="39" spans="1:2" ht="15">
      <c r="A39" s="102" t="s">
        <v>7989</v>
      </c>
      <c r="B39" s="89">
        <v>7</v>
      </c>
    </row>
    <row r="40" spans="1:2" ht="15">
      <c r="A40" s="102" t="s">
        <v>7979</v>
      </c>
      <c r="B40" s="89">
        <v>1</v>
      </c>
    </row>
    <row r="41" spans="1:2" ht="15">
      <c r="A41" s="102" t="s">
        <v>7983</v>
      </c>
      <c r="B41" s="89">
        <v>2</v>
      </c>
    </row>
    <row r="42" spans="1:2" ht="15">
      <c r="A42" s="102" t="s">
        <v>7991</v>
      </c>
      <c r="B42" s="89">
        <v>2</v>
      </c>
    </row>
    <row r="43" spans="1:2" ht="15">
      <c r="A43" s="102" t="s">
        <v>7985</v>
      </c>
      <c r="B43" s="89">
        <v>1</v>
      </c>
    </row>
    <row r="44" spans="1:2" ht="15">
      <c r="A44" s="102" t="s">
        <v>7986</v>
      </c>
      <c r="B44" s="89">
        <v>1</v>
      </c>
    </row>
    <row r="45" spans="1:2" ht="15">
      <c r="A45" s="100" t="s">
        <v>7987</v>
      </c>
      <c r="B45" s="89">
        <v>78</v>
      </c>
    </row>
    <row r="46" spans="1:2" ht="15">
      <c r="A46" s="101" t="s">
        <v>7996</v>
      </c>
      <c r="B46" s="89">
        <v>1</v>
      </c>
    </row>
    <row r="47" spans="1:2" ht="15">
      <c r="A47" s="102" t="s">
        <v>7985</v>
      </c>
      <c r="B47" s="89">
        <v>1</v>
      </c>
    </row>
    <row r="48" spans="1:2" ht="15">
      <c r="A48" s="101" t="s">
        <v>7997</v>
      </c>
      <c r="B48" s="89">
        <v>6</v>
      </c>
    </row>
    <row r="49" spans="1:2" ht="15">
      <c r="A49" s="102" t="s">
        <v>7976</v>
      </c>
      <c r="B49" s="89">
        <v>1</v>
      </c>
    </row>
    <row r="50" spans="1:2" ht="15">
      <c r="A50" s="102" t="s">
        <v>7985</v>
      </c>
      <c r="B50" s="89">
        <v>1</v>
      </c>
    </row>
    <row r="51" spans="1:2" ht="15">
      <c r="A51" s="102" t="s">
        <v>7986</v>
      </c>
      <c r="B51" s="89">
        <v>4</v>
      </c>
    </row>
    <row r="52" spans="1:2" ht="15">
      <c r="A52" s="101" t="s">
        <v>7998</v>
      </c>
      <c r="B52" s="89">
        <v>17</v>
      </c>
    </row>
    <row r="53" spans="1:2" ht="15">
      <c r="A53" s="102" t="s">
        <v>7975</v>
      </c>
      <c r="B53" s="89">
        <v>3</v>
      </c>
    </row>
    <row r="54" spans="1:2" ht="15">
      <c r="A54" s="102" t="s">
        <v>7992</v>
      </c>
      <c r="B54" s="89">
        <v>1</v>
      </c>
    </row>
    <row r="55" spans="1:2" ht="15">
      <c r="A55" s="102" t="s">
        <v>7977</v>
      </c>
      <c r="B55" s="89">
        <v>1</v>
      </c>
    </row>
    <row r="56" spans="1:2" ht="15">
      <c r="A56" s="102" t="s">
        <v>7976</v>
      </c>
      <c r="B56" s="89">
        <v>1</v>
      </c>
    </row>
    <row r="57" spans="1:2" ht="15">
      <c r="A57" s="102" t="s">
        <v>7979</v>
      </c>
      <c r="B57" s="89">
        <v>1</v>
      </c>
    </row>
    <row r="58" spans="1:2" ht="15">
      <c r="A58" s="102" t="s">
        <v>7983</v>
      </c>
      <c r="B58" s="89">
        <v>4</v>
      </c>
    </row>
    <row r="59" spans="1:2" ht="15">
      <c r="A59" s="102" t="s">
        <v>7974</v>
      </c>
      <c r="B59" s="89">
        <v>1</v>
      </c>
    </row>
    <row r="60" spans="1:2" ht="15">
      <c r="A60" s="102" t="s">
        <v>7985</v>
      </c>
      <c r="B60" s="89">
        <v>4</v>
      </c>
    </row>
    <row r="61" spans="1:2" ht="15">
      <c r="A61" s="102" t="s">
        <v>7982</v>
      </c>
      <c r="B61" s="89">
        <v>1</v>
      </c>
    </row>
    <row r="62" spans="1:2" ht="15">
      <c r="A62" s="101" t="s">
        <v>7999</v>
      </c>
      <c r="B62" s="89">
        <v>12</v>
      </c>
    </row>
    <row r="63" spans="1:2" ht="15">
      <c r="A63" s="102" t="s">
        <v>7978</v>
      </c>
      <c r="B63" s="89">
        <v>2</v>
      </c>
    </row>
    <row r="64" spans="1:2" ht="15">
      <c r="A64" s="102" t="s">
        <v>7977</v>
      </c>
      <c r="B64" s="89">
        <v>2</v>
      </c>
    </row>
    <row r="65" spans="1:2" ht="15">
      <c r="A65" s="102" t="s">
        <v>7976</v>
      </c>
      <c r="B65" s="89">
        <v>1</v>
      </c>
    </row>
    <row r="66" spans="1:2" ht="15">
      <c r="A66" s="102" t="s">
        <v>7991</v>
      </c>
      <c r="B66" s="89">
        <v>1</v>
      </c>
    </row>
    <row r="67" spans="1:2" ht="15">
      <c r="A67" s="102" t="s">
        <v>7974</v>
      </c>
      <c r="B67" s="89">
        <v>1</v>
      </c>
    </row>
    <row r="68" spans="1:2" ht="15">
      <c r="A68" s="102" t="s">
        <v>7985</v>
      </c>
      <c r="B68" s="89">
        <v>1</v>
      </c>
    </row>
    <row r="69" spans="1:2" ht="15">
      <c r="A69" s="102" t="s">
        <v>7981</v>
      </c>
      <c r="B69" s="89">
        <v>4</v>
      </c>
    </row>
    <row r="70" spans="1:2" ht="15">
      <c r="A70" s="101" t="s">
        <v>8000</v>
      </c>
      <c r="B70" s="89">
        <v>35</v>
      </c>
    </row>
    <row r="71" spans="1:2" ht="15">
      <c r="A71" s="102" t="s">
        <v>7975</v>
      </c>
      <c r="B71" s="89">
        <v>1</v>
      </c>
    </row>
    <row r="72" spans="1:2" ht="15">
      <c r="A72" s="102" t="s">
        <v>7988</v>
      </c>
      <c r="B72" s="89">
        <v>1</v>
      </c>
    </row>
    <row r="73" spans="1:2" ht="15">
      <c r="A73" s="102" t="s">
        <v>7976</v>
      </c>
      <c r="B73" s="89">
        <v>1</v>
      </c>
    </row>
    <row r="74" spans="1:2" ht="15">
      <c r="A74" s="102" t="s">
        <v>7983</v>
      </c>
      <c r="B74" s="89">
        <v>3</v>
      </c>
    </row>
    <row r="75" spans="1:2" ht="15">
      <c r="A75" s="102" t="s">
        <v>7991</v>
      </c>
      <c r="B75" s="89">
        <v>2</v>
      </c>
    </row>
    <row r="76" spans="1:2" ht="15">
      <c r="A76" s="102" t="s">
        <v>7974</v>
      </c>
      <c r="B76" s="89">
        <v>3</v>
      </c>
    </row>
    <row r="77" spans="1:2" ht="15">
      <c r="A77" s="102" t="s">
        <v>7985</v>
      </c>
      <c r="B77" s="89">
        <v>8</v>
      </c>
    </row>
    <row r="78" spans="1:2" ht="15">
      <c r="A78" s="102" t="s">
        <v>7981</v>
      </c>
      <c r="B78" s="89">
        <v>6</v>
      </c>
    </row>
    <row r="79" spans="1:2" ht="15">
      <c r="A79" s="102" t="s">
        <v>7982</v>
      </c>
      <c r="B79" s="89">
        <v>7</v>
      </c>
    </row>
    <row r="80" spans="1:2" ht="15">
      <c r="A80" s="102" t="s">
        <v>7986</v>
      </c>
      <c r="B80" s="89">
        <v>3</v>
      </c>
    </row>
    <row r="81" spans="1:2" ht="15">
      <c r="A81" s="101" t="s">
        <v>8001</v>
      </c>
      <c r="B81" s="89">
        <v>7</v>
      </c>
    </row>
    <row r="82" spans="1:2" ht="15">
      <c r="A82" s="102" t="s">
        <v>7984</v>
      </c>
      <c r="B82" s="89">
        <v>2</v>
      </c>
    </row>
    <row r="83" spans="1:2" ht="15">
      <c r="A83" s="102" t="s">
        <v>7975</v>
      </c>
      <c r="B83" s="89">
        <v>1</v>
      </c>
    </row>
    <row r="84" spans="1:2" ht="15">
      <c r="A84" s="102" t="s">
        <v>7993</v>
      </c>
      <c r="B84" s="89">
        <v>2</v>
      </c>
    </row>
    <row r="85" spans="1:2" ht="15">
      <c r="A85" s="102" t="s">
        <v>7980</v>
      </c>
      <c r="B85" s="89">
        <v>2</v>
      </c>
    </row>
    <row r="86" spans="1:2" ht="15">
      <c r="A86" s="99" t="s">
        <v>7973</v>
      </c>
      <c r="B86" s="89">
        <v>127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8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0.57421875" style="0" bestFit="1" customWidth="1"/>
    <col min="37" max="37" width="15.28125" style="0" bestFit="1" customWidth="1"/>
    <col min="38" max="38" width="16.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00390625" style="0" bestFit="1" customWidth="1"/>
    <col min="44" max="44" width="14.7109375" style="0" bestFit="1" customWidth="1"/>
    <col min="45" max="45" width="15.421875" style="0" bestFit="1" customWidth="1"/>
    <col min="46" max="46" width="23.140625" style="0" bestFit="1" customWidth="1"/>
    <col min="47" max="47" width="20.8515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00390625" style="0" bestFit="1" customWidth="1"/>
    <col min="56" max="56" width="9.7109375" style="0" bestFit="1" customWidth="1"/>
    <col min="57" max="57" width="19.57421875" style="0" bestFit="1" customWidth="1"/>
    <col min="58" max="58" width="24.140625" style="0" bestFit="1" customWidth="1"/>
    <col min="59" max="59" width="19.57421875" style="0" bestFit="1" customWidth="1"/>
    <col min="60" max="60" width="24.140625" style="0" bestFit="1" customWidth="1"/>
    <col min="61" max="61" width="19.57421875" style="0" bestFit="1" customWidth="1"/>
    <col min="62" max="62" width="24.140625" style="0" bestFit="1" customWidth="1"/>
    <col min="63" max="63" width="18.57421875" style="0" bestFit="1" customWidth="1"/>
    <col min="64" max="64" width="22.140625" style="0" bestFit="1" customWidth="1"/>
    <col min="65" max="65" width="17.28125" style="0" bestFit="1" customWidth="1"/>
    <col min="66" max="67" width="16.00390625" style="0" bestFit="1" customWidth="1"/>
    <col min="68" max="68" width="17.140625" style="0" bestFit="1" customWidth="1"/>
    <col min="69" max="69" width="19.421875" style="0" bestFit="1" customWidth="1"/>
    <col min="70" max="70" width="17.140625" style="0" bestFit="1" customWidth="1"/>
    <col min="71" max="71" width="19.421875" style="0" bestFit="1" customWidth="1"/>
    <col min="72" max="72" width="17.140625" style="0" bestFit="1" customWidth="1"/>
    <col min="73" max="73" width="19.421875" style="0" bestFit="1" customWidth="1"/>
    <col min="74" max="74" width="19.28125" style="0" bestFit="1" customWidth="1"/>
    <col min="75" max="75"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308</v>
      </c>
      <c r="AE2" s="7" t="s">
        <v>309</v>
      </c>
      <c r="AF2" s="7" t="s">
        <v>310</v>
      </c>
      <c r="AG2" s="7" t="s">
        <v>311</v>
      </c>
      <c r="AH2" s="7" t="s">
        <v>312</v>
      </c>
      <c r="AI2" s="7" t="s">
        <v>313</v>
      </c>
      <c r="AJ2" s="7" t="s">
        <v>314</v>
      </c>
      <c r="AK2" s="7" t="s">
        <v>315</v>
      </c>
      <c r="AL2" s="7" t="s">
        <v>316</v>
      </c>
      <c r="AM2" s="7" t="s">
        <v>317</v>
      </c>
      <c r="AN2" s="7" t="s">
        <v>318</v>
      </c>
      <c r="AO2" s="7" t="s">
        <v>319</v>
      </c>
      <c r="AP2" s="7" t="s">
        <v>320</v>
      </c>
      <c r="AQ2" s="7" t="s">
        <v>321</v>
      </c>
      <c r="AR2" s="7" t="s">
        <v>322</v>
      </c>
      <c r="AS2" s="7" t="s">
        <v>323</v>
      </c>
      <c r="AT2" s="7" t="s">
        <v>324</v>
      </c>
      <c r="AU2" s="7" t="s">
        <v>325</v>
      </c>
      <c r="AV2" s="7" t="s">
        <v>326</v>
      </c>
      <c r="AW2" s="7" t="s">
        <v>327</v>
      </c>
      <c r="AX2" s="7" t="s">
        <v>328</v>
      </c>
      <c r="AY2" s="7" t="s">
        <v>329</v>
      </c>
      <c r="AZ2" s="7" t="s">
        <v>330</v>
      </c>
      <c r="BA2" s="7" t="s">
        <v>331</v>
      </c>
      <c r="BB2" s="7" t="s">
        <v>332</v>
      </c>
      <c r="BC2" s="7" t="s">
        <v>333</v>
      </c>
      <c r="BD2" s="7" t="s">
        <v>377</v>
      </c>
      <c r="BE2" s="93" t="s">
        <v>1070</v>
      </c>
      <c r="BF2" s="93" t="s">
        <v>1071</v>
      </c>
      <c r="BG2" s="93" t="s">
        <v>1072</v>
      </c>
      <c r="BH2" s="93" t="s">
        <v>1073</v>
      </c>
      <c r="BI2" s="93" t="s">
        <v>1074</v>
      </c>
      <c r="BJ2" s="93" t="s">
        <v>1075</v>
      </c>
      <c r="BK2" s="93" t="s">
        <v>1076</v>
      </c>
      <c r="BL2" s="93" t="s">
        <v>1077</v>
      </c>
      <c r="BM2" s="93" t="s">
        <v>1079</v>
      </c>
      <c r="BN2" s="93" t="s">
        <v>7961</v>
      </c>
      <c r="BO2" s="93" t="s">
        <v>7962</v>
      </c>
      <c r="BP2" s="93" t="s">
        <v>7963</v>
      </c>
      <c r="BQ2" s="93" t="s">
        <v>7964</v>
      </c>
      <c r="BR2" s="93" t="s">
        <v>7965</v>
      </c>
      <c r="BS2" s="93" t="s">
        <v>7966</v>
      </c>
      <c r="BT2" s="93" t="s">
        <v>7967</v>
      </c>
      <c r="BU2" s="93" t="s">
        <v>7968</v>
      </c>
      <c r="BV2" s="93" t="s">
        <v>7969</v>
      </c>
      <c r="BW2" s="93" t="s">
        <v>7970</v>
      </c>
    </row>
    <row r="3" spans="1:75" ht="15" customHeight="1">
      <c r="A3" s="61" t="s">
        <v>8008</v>
      </c>
      <c r="B3" s="62"/>
      <c r="C3" s="62" t="s">
        <v>64</v>
      </c>
      <c r="D3" s="63">
        <v>100</v>
      </c>
      <c r="E3" s="65"/>
      <c r="F3" s="85" t="str">
        <f>HYPERLINK("https://pbs.twimg.com/profile_images/1456262976298622990/KgQbKSI9_normal.jpg")</f>
        <v>https://pbs.twimg.com/profile_images/1456262976298622990/KgQbKSI9_normal.jpg</v>
      </c>
      <c r="G3" s="62"/>
      <c r="H3" s="66" t="s">
        <v>8008</v>
      </c>
      <c r="I3" s="67"/>
      <c r="J3" s="67" t="s">
        <v>159</v>
      </c>
      <c r="K3" s="66" t="s">
        <v>8693</v>
      </c>
      <c r="L3" s="70">
        <v>1</v>
      </c>
      <c r="M3" s="71">
        <v>3574.071044921875</v>
      </c>
      <c r="N3" s="71">
        <v>9008.28515625</v>
      </c>
      <c r="O3" s="72"/>
      <c r="P3" s="73"/>
      <c r="Q3" s="73"/>
      <c r="R3" s="45"/>
      <c r="S3" s="45">
        <v>0</v>
      </c>
      <c r="T3" s="45">
        <v>1</v>
      </c>
      <c r="U3" s="46">
        <v>0</v>
      </c>
      <c r="V3" s="46">
        <v>0.401433</v>
      </c>
      <c r="W3" s="46">
        <v>0.106696</v>
      </c>
      <c r="X3" s="46">
        <v>0.018063</v>
      </c>
      <c r="Y3" s="46">
        <v>0</v>
      </c>
      <c r="Z3" s="46">
        <v>0</v>
      </c>
      <c r="AA3" s="68">
        <v>3</v>
      </c>
      <c r="AB3" s="68"/>
      <c r="AC3" s="69"/>
      <c r="AD3" s="75" t="s">
        <v>8503</v>
      </c>
      <c r="AE3" s="81" t="s">
        <v>8528</v>
      </c>
      <c r="AF3" s="75">
        <v>74</v>
      </c>
      <c r="AG3" s="75">
        <v>109</v>
      </c>
      <c r="AH3" s="75">
        <v>146</v>
      </c>
      <c r="AI3" s="75">
        <v>0</v>
      </c>
      <c r="AJ3" s="75" t="b">
        <v>0</v>
      </c>
      <c r="AK3" s="75" t="s">
        <v>339</v>
      </c>
      <c r="AL3" s="77">
        <v>41911.61944444444</v>
      </c>
      <c r="AM3" s="75" t="b">
        <v>0</v>
      </c>
      <c r="AN3" s="75"/>
      <c r="AO3" s="75" t="s">
        <v>8586</v>
      </c>
      <c r="AP3" s="82" t="str">
        <f>HYPERLINK("https://t.co/djh0K5vXR5")</f>
        <v>https://t.co/djh0K5vXR5</v>
      </c>
      <c r="AQ3" s="82" t="str">
        <f>HYPERLINK("http://www.satlock.com")</f>
        <v>http://www.satlock.com</v>
      </c>
      <c r="AR3" s="75" t="s">
        <v>8616</v>
      </c>
      <c r="AS3" s="75"/>
      <c r="AT3" s="75"/>
      <c r="AU3" s="75"/>
      <c r="AV3" s="75"/>
      <c r="AW3" s="75"/>
      <c r="AX3" s="75"/>
      <c r="AY3" s="81" t="s">
        <v>8436</v>
      </c>
      <c r="AZ3" s="82" t="str">
        <f>HYPERLINK("https://t.co/djh0K5vXR5")</f>
        <v>https://t.co/djh0K5vXR5</v>
      </c>
      <c r="BA3" s="75" t="s">
        <v>66</v>
      </c>
      <c r="BB3" s="75" t="s">
        <v>358</v>
      </c>
      <c r="BC3" s="82" t="str">
        <f>HYPERLINK("https://twitter.com/satlocklatam")</f>
        <v>https://twitter.com/satlocklatam</v>
      </c>
      <c r="BD3" s="75" t="str">
        <f>REPLACE(INDEX(GroupVertices[Group],MATCH(Vertices[[#This Row],[Vertex]],GroupVertices[Vertex],0)),1,1,"")</f>
        <v>1</v>
      </c>
      <c r="BE3" s="45">
        <v>0</v>
      </c>
      <c r="BF3" s="46">
        <v>0</v>
      </c>
      <c r="BG3" s="45">
        <v>0</v>
      </c>
      <c r="BH3" s="46">
        <v>0</v>
      </c>
      <c r="BI3" s="45">
        <v>0</v>
      </c>
      <c r="BJ3" s="46">
        <v>0</v>
      </c>
      <c r="BK3" s="45">
        <v>52</v>
      </c>
      <c r="BL3" s="46">
        <v>61.1764705882353</v>
      </c>
      <c r="BM3" s="45">
        <v>85</v>
      </c>
      <c r="BN3" s="45" t="s">
        <v>8135</v>
      </c>
      <c r="BO3" s="45" t="s">
        <v>8987</v>
      </c>
      <c r="BP3" s="45" t="s">
        <v>8173</v>
      </c>
      <c r="BQ3" s="45" t="s">
        <v>8889</v>
      </c>
      <c r="BR3" s="45"/>
      <c r="BS3" s="45"/>
      <c r="BT3" s="97" t="s">
        <v>9007</v>
      </c>
      <c r="BU3" s="97" t="s">
        <v>9042</v>
      </c>
      <c r="BV3" s="97" t="s">
        <v>9055</v>
      </c>
      <c r="BW3" s="97" t="s">
        <v>9090</v>
      </c>
    </row>
    <row r="4" spans="1:76" ht="15">
      <c r="A4" s="61" t="s">
        <v>8049</v>
      </c>
      <c r="B4" s="62"/>
      <c r="C4" s="62" t="s">
        <v>64</v>
      </c>
      <c r="D4" s="63">
        <v>800</v>
      </c>
      <c r="E4" s="103"/>
      <c r="F4" s="85" t="str">
        <f>HYPERLINK("https://pbs.twimg.com/profile_images/1295699234025549825/luYEu_Bl_normal.jpg")</f>
        <v>https://pbs.twimg.com/profile_images/1295699234025549825/luYEu_Bl_normal.jpg</v>
      </c>
      <c r="G4" s="104"/>
      <c r="H4" s="66" t="s">
        <v>8049</v>
      </c>
      <c r="I4" s="67"/>
      <c r="J4" s="105" t="s">
        <v>75</v>
      </c>
      <c r="K4" s="66" t="s">
        <v>8646</v>
      </c>
      <c r="L4" s="106">
        <v>9999</v>
      </c>
      <c r="M4" s="71">
        <v>2249.700439453125</v>
      </c>
      <c r="N4" s="71">
        <v>5134.5087890625</v>
      </c>
      <c r="O4" s="72"/>
      <c r="P4" s="73"/>
      <c r="Q4" s="73"/>
      <c r="R4" s="107"/>
      <c r="S4" s="45">
        <v>32</v>
      </c>
      <c r="T4" s="45">
        <v>1</v>
      </c>
      <c r="U4" s="46">
        <v>1677</v>
      </c>
      <c r="V4" s="46">
        <v>0.702508</v>
      </c>
      <c r="W4" s="46">
        <v>0.69926</v>
      </c>
      <c r="X4" s="46">
        <v>0.075616</v>
      </c>
      <c r="Y4" s="46">
        <v>0.011827956989247311</v>
      </c>
      <c r="Z4" s="46">
        <v>0</v>
      </c>
      <c r="AA4" s="68">
        <v>4</v>
      </c>
      <c r="AB4" s="68"/>
      <c r="AC4" s="69"/>
      <c r="AD4" s="76" t="s">
        <v>8458</v>
      </c>
      <c r="AE4" s="80" t="s">
        <v>8439</v>
      </c>
      <c r="AF4" s="76">
        <v>5690</v>
      </c>
      <c r="AG4" s="76">
        <v>1884</v>
      </c>
      <c r="AH4" s="76">
        <v>5724</v>
      </c>
      <c r="AI4" s="76">
        <v>67</v>
      </c>
      <c r="AJ4" s="76" t="b">
        <v>0</v>
      </c>
      <c r="AK4" s="76" t="s">
        <v>339</v>
      </c>
      <c r="AL4" s="78">
        <v>40039.85717592593</v>
      </c>
      <c r="AM4" s="76" t="b">
        <v>0</v>
      </c>
      <c r="AN4" s="76"/>
      <c r="AO4" s="76" t="s">
        <v>8542</v>
      </c>
      <c r="AP4" s="79" t="str">
        <f>HYPERLINK("https://t.co/AfvRiRJsVT")</f>
        <v>https://t.co/AfvRiRJsVT</v>
      </c>
      <c r="AQ4" s="79" t="str">
        <f>HYPERLINK("https://thelogisticsworld.com/")</f>
        <v>https://thelogisticsworld.com/</v>
      </c>
      <c r="AR4" s="76" t="s">
        <v>8177</v>
      </c>
      <c r="AS4" s="76"/>
      <c r="AT4" s="76"/>
      <c r="AU4" s="76"/>
      <c r="AV4" s="76"/>
      <c r="AW4" s="76"/>
      <c r="AX4" s="76"/>
      <c r="AY4" s="80" t="s">
        <v>8626</v>
      </c>
      <c r="AZ4" s="79" t="str">
        <f>HYPERLINK("https://t.co/AfvRiRJsVT")</f>
        <v>https://t.co/AfvRiRJsVT</v>
      </c>
      <c r="BA4" s="76" t="s">
        <v>66</v>
      </c>
      <c r="BB4" s="76" t="s">
        <v>358</v>
      </c>
      <c r="BC4" s="79" t="str">
        <f>HYPERLINK("https://twitter.com/thelogisticswd")</f>
        <v>https://twitter.com/thelogisticswd</v>
      </c>
      <c r="BD4" s="75" t="str">
        <f>REPLACE(INDEX(GroupVertices[Group],MATCH(Vertices[[#This Row],[Vertex]],GroupVertices[Vertex],0)),1,1,"")</f>
        <v>1</v>
      </c>
      <c r="BE4" s="45">
        <v>0</v>
      </c>
      <c r="BF4" s="46">
        <v>0</v>
      </c>
      <c r="BG4" s="45">
        <v>0</v>
      </c>
      <c r="BH4" s="46">
        <v>0</v>
      </c>
      <c r="BI4" s="45">
        <v>0</v>
      </c>
      <c r="BJ4" s="46">
        <v>0</v>
      </c>
      <c r="BK4" s="45">
        <v>139</v>
      </c>
      <c r="BL4" s="46">
        <v>56.967213114754095</v>
      </c>
      <c r="BM4" s="45">
        <v>244</v>
      </c>
      <c r="BN4" s="45" t="s">
        <v>8972</v>
      </c>
      <c r="BO4" s="45" t="s">
        <v>8988</v>
      </c>
      <c r="BP4" s="45" t="s">
        <v>8173</v>
      </c>
      <c r="BQ4" s="45" t="s">
        <v>8173</v>
      </c>
      <c r="BR4" s="45" t="s">
        <v>8997</v>
      </c>
      <c r="BS4" s="45" t="s">
        <v>8998</v>
      </c>
      <c r="BT4" s="97" t="s">
        <v>9008</v>
      </c>
      <c r="BU4" s="97" t="s">
        <v>9043</v>
      </c>
      <c r="BV4" s="97" t="s">
        <v>9056</v>
      </c>
      <c r="BW4" s="97" t="s">
        <v>9091</v>
      </c>
      <c r="BX4" s="2"/>
    </row>
    <row r="5" spans="1:76" ht="15">
      <c r="A5" s="61" t="s">
        <v>8009</v>
      </c>
      <c r="B5" s="62"/>
      <c r="C5" s="62" t="s">
        <v>64</v>
      </c>
      <c r="D5" s="63">
        <v>100</v>
      </c>
      <c r="E5" s="103"/>
      <c r="F5" s="85" t="str">
        <f>HYPERLINK("https://pbs.twimg.com/profile_images/764203591074668544/HadDrGam_normal.jpg")</f>
        <v>https://pbs.twimg.com/profile_images/764203591074668544/HadDrGam_normal.jpg</v>
      </c>
      <c r="G5" s="104"/>
      <c r="H5" s="66" t="s">
        <v>8009</v>
      </c>
      <c r="I5" s="67"/>
      <c r="J5" s="105" t="s">
        <v>159</v>
      </c>
      <c r="K5" s="66" t="s">
        <v>8647</v>
      </c>
      <c r="L5" s="106">
        <v>1</v>
      </c>
      <c r="M5" s="71">
        <v>1215.6331787109375</v>
      </c>
      <c r="N5" s="71">
        <v>6051.10986328125</v>
      </c>
      <c r="O5" s="72"/>
      <c r="P5" s="73"/>
      <c r="Q5" s="73"/>
      <c r="R5" s="107"/>
      <c r="S5" s="45">
        <v>0</v>
      </c>
      <c r="T5" s="45">
        <v>2</v>
      </c>
      <c r="U5" s="46">
        <v>0</v>
      </c>
      <c r="V5" s="46">
        <v>0.405571</v>
      </c>
      <c r="W5" s="46">
        <v>0.132212</v>
      </c>
      <c r="X5" s="46">
        <v>0.0189</v>
      </c>
      <c r="Y5" s="46">
        <v>0.5</v>
      </c>
      <c r="Z5" s="46">
        <v>0</v>
      </c>
      <c r="AA5" s="68">
        <v>5</v>
      </c>
      <c r="AB5" s="68"/>
      <c r="AC5" s="69"/>
      <c r="AD5" s="76" t="s">
        <v>8459</v>
      </c>
      <c r="AE5" s="80" t="s">
        <v>8504</v>
      </c>
      <c r="AF5" s="76">
        <v>98</v>
      </c>
      <c r="AG5" s="76">
        <v>241</v>
      </c>
      <c r="AH5" s="76">
        <v>1099</v>
      </c>
      <c r="AI5" s="76">
        <v>0</v>
      </c>
      <c r="AJ5" s="76" t="b">
        <v>0</v>
      </c>
      <c r="AK5" s="76" t="s">
        <v>339</v>
      </c>
      <c r="AL5" s="78">
        <v>41172.70790509259</v>
      </c>
      <c r="AM5" s="76" t="b">
        <v>0</v>
      </c>
      <c r="AN5" s="76"/>
      <c r="AO5" s="76"/>
      <c r="AP5" s="76"/>
      <c r="AQ5" s="76"/>
      <c r="AR5" s="76"/>
      <c r="AS5" s="76"/>
      <c r="AT5" s="76"/>
      <c r="AU5" s="76"/>
      <c r="AV5" s="76"/>
      <c r="AW5" s="76"/>
      <c r="AX5" s="76"/>
      <c r="AY5" s="76"/>
      <c r="AZ5" s="76"/>
      <c r="BA5" s="76" t="s">
        <v>66</v>
      </c>
      <c r="BB5" s="76" t="s">
        <v>358</v>
      </c>
      <c r="BC5" s="79" t="str">
        <f>HYPERLINK("https://twitter.com/karidorantes")</f>
        <v>https://twitter.com/karidorantes</v>
      </c>
      <c r="BD5" s="75" t="str">
        <f>REPLACE(INDEX(GroupVertices[Group],MATCH(Vertices[[#This Row],[Vertex]],GroupVertices[Vertex],0)),1,1,"")</f>
        <v>1</v>
      </c>
      <c r="BE5" s="45">
        <v>0</v>
      </c>
      <c r="BF5" s="46">
        <v>0</v>
      </c>
      <c r="BG5" s="45">
        <v>0</v>
      </c>
      <c r="BH5" s="46">
        <v>0</v>
      </c>
      <c r="BI5" s="45">
        <v>0</v>
      </c>
      <c r="BJ5" s="46">
        <v>0</v>
      </c>
      <c r="BK5" s="45">
        <v>10</v>
      </c>
      <c r="BL5" s="46">
        <v>50</v>
      </c>
      <c r="BM5" s="45">
        <v>20</v>
      </c>
      <c r="BN5" s="45"/>
      <c r="BO5" s="45"/>
      <c r="BP5" s="45"/>
      <c r="BQ5" s="45"/>
      <c r="BR5" s="45"/>
      <c r="BS5" s="45"/>
      <c r="BT5" s="97" t="s">
        <v>9009</v>
      </c>
      <c r="BU5" s="97" t="s">
        <v>9009</v>
      </c>
      <c r="BV5" s="97" t="s">
        <v>9057</v>
      </c>
      <c r="BW5" s="97" t="s">
        <v>9057</v>
      </c>
      <c r="BX5" s="2"/>
    </row>
    <row r="6" spans="1:76" ht="15">
      <c r="A6" s="61" t="s">
        <v>8045</v>
      </c>
      <c r="B6" s="62"/>
      <c r="C6" s="62" t="s">
        <v>64</v>
      </c>
      <c r="D6" s="63">
        <v>800</v>
      </c>
      <c r="E6" s="103"/>
      <c r="F6" s="85" t="str">
        <f>HYPERLINK("https://pbs.twimg.com/profile_images/1493337539071119364/VV0hJAEV_normal.jpg")</f>
        <v>https://pbs.twimg.com/profile_images/1493337539071119364/VV0hJAEV_normal.jpg</v>
      </c>
      <c r="G6" s="104"/>
      <c r="H6" s="66" t="s">
        <v>8045</v>
      </c>
      <c r="I6" s="67"/>
      <c r="J6" s="105" t="s">
        <v>75</v>
      </c>
      <c r="K6" s="66" t="s">
        <v>8648</v>
      </c>
      <c r="L6" s="106">
        <v>938.3125</v>
      </c>
      <c r="M6" s="71">
        <v>434.2317810058594</v>
      </c>
      <c r="N6" s="71">
        <v>6627.408203125</v>
      </c>
      <c r="O6" s="72"/>
      <c r="P6" s="73"/>
      <c r="Q6" s="73"/>
      <c r="R6" s="107"/>
      <c r="S6" s="45">
        <v>3</v>
      </c>
      <c r="T6" s="45">
        <v>1</v>
      </c>
      <c r="U6" s="46">
        <v>3</v>
      </c>
      <c r="V6" s="46">
        <v>0.41411</v>
      </c>
      <c r="W6" s="46">
        <v>0.167218</v>
      </c>
      <c r="X6" s="46">
        <v>0.022315</v>
      </c>
      <c r="Y6" s="46">
        <v>0.25</v>
      </c>
      <c r="Z6" s="46">
        <v>0</v>
      </c>
      <c r="AA6" s="68">
        <v>6</v>
      </c>
      <c r="AB6" s="68"/>
      <c r="AC6" s="69"/>
      <c r="AD6" s="76" t="s">
        <v>8460</v>
      </c>
      <c r="AE6" s="80" t="s">
        <v>8505</v>
      </c>
      <c r="AF6" s="76">
        <v>1921</v>
      </c>
      <c r="AG6" s="76">
        <v>756</v>
      </c>
      <c r="AH6" s="76">
        <v>2191</v>
      </c>
      <c r="AI6" s="76">
        <v>20</v>
      </c>
      <c r="AJ6" s="76" t="b">
        <v>0</v>
      </c>
      <c r="AK6" s="76" t="s">
        <v>339</v>
      </c>
      <c r="AL6" s="78">
        <v>40255.655381944445</v>
      </c>
      <c r="AM6" s="76" t="b">
        <v>0</v>
      </c>
      <c r="AN6" s="76" t="s">
        <v>8529</v>
      </c>
      <c r="AO6" s="76" t="s">
        <v>8543</v>
      </c>
      <c r="AP6" s="79" t="str">
        <f>HYPERLINK("https://t.co/u64GA1GGpc")</f>
        <v>https://t.co/u64GA1GGpc</v>
      </c>
      <c r="AQ6" s="79" t="str">
        <f>HYPERLINK("https://www.somosindustria.com")</f>
        <v>https://www.somosindustria.com</v>
      </c>
      <c r="AR6" s="76" t="s">
        <v>8587</v>
      </c>
      <c r="AS6" s="76"/>
      <c r="AT6" s="76"/>
      <c r="AU6" s="76"/>
      <c r="AV6" s="76"/>
      <c r="AW6" s="76"/>
      <c r="AX6" s="76"/>
      <c r="AY6" s="76"/>
      <c r="AZ6" s="79" t="str">
        <f>HYPERLINK("https://t.co/u64GA1GGpc")</f>
        <v>https://t.co/u64GA1GGpc</v>
      </c>
      <c r="BA6" s="76" t="s">
        <v>66</v>
      </c>
      <c r="BB6" s="76" t="s">
        <v>358</v>
      </c>
      <c r="BC6" s="79" t="str">
        <f>HYPERLINK("https://twitter.com/somosindustria")</f>
        <v>https://twitter.com/somosindustria</v>
      </c>
      <c r="BD6" s="75" t="str">
        <f>REPLACE(INDEX(GroupVertices[Group],MATCH(Vertices[[#This Row],[Vertex]],GroupVertices[Vertex],0)),1,1,"")</f>
        <v>1</v>
      </c>
      <c r="BE6" s="45">
        <v>0</v>
      </c>
      <c r="BF6" s="46">
        <v>0</v>
      </c>
      <c r="BG6" s="45">
        <v>0</v>
      </c>
      <c r="BH6" s="46">
        <v>0</v>
      </c>
      <c r="BI6" s="45">
        <v>0</v>
      </c>
      <c r="BJ6" s="46">
        <v>0</v>
      </c>
      <c r="BK6" s="45">
        <v>55</v>
      </c>
      <c r="BL6" s="46">
        <v>54.45544554455446</v>
      </c>
      <c r="BM6" s="45">
        <v>101</v>
      </c>
      <c r="BN6" s="45" t="s">
        <v>8973</v>
      </c>
      <c r="BO6" s="45" t="s">
        <v>8989</v>
      </c>
      <c r="BP6" s="45" t="s">
        <v>8173</v>
      </c>
      <c r="BQ6" s="45" t="s">
        <v>8173</v>
      </c>
      <c r="BR6" s="45" t="s">
        <v>8126</v>
      </c>
      <c r="BS6" s="45" t="s">
        <v>8999</v>
      </c>
      <c r="BT6" s="97" t="s">
        <v>9010</v>
      </c>
      <c r="BU6" s="97" t="s">
        <v>9044</v>
      </c>
      <c r="BV6" s="97" t="s">
        <v>9058</v>
      </c>
      <c r="BW6" s="97" t="s">
        <v>9092</v>
      </c>
      <c r="BX6" s="2"/>
    </row>
    <row r="7" spans="1:76" ht="15">
      <c r="A7" s="61" t="s">
        <v>8010</v>
      </c>
      <c r="B7" s="62"/>
      <c r="C7" s="62" t="s">
        <v>64</v>
      </c>
      <c r="D7" s="63">
        <v>100</v>
      </c>
      <c r="E7" s="103"/>
      <c r="F7" s="85" t="str">
        <f>HYPERLINK("https://pbs.twimg.com/profile_images/1633224315935027202/5nw7g7Nu_normal.jpg")</f>
        <v>https://pbs.twimg.com/profile_images/1633224315935027202/5nw7g7Nu_normal.jpg</v>
      </c>
      <c r="G7" s="104"/>
      <c r="H7" s="66" t="s">
        <v>8010</v>
      </c>
      <c r="I7" s="67"/>
      <c r="J7" s="105" t="s">
        <v>159</v>
      </c>
      <c r="K7" s="66" t="s">
        <v>8649</v>
      </c>
      <c r="L7" s="106">
        <v>1</v>
      </c>
      <c r="M7" s="71">
        <v>8392.1708984375</v>
      </c>
      <c r="N7" s="71">
        <v>1990.03955078125</v>
      </c>
      <c r="O7" s="72"/>
      <c r="P7" s="73"/>
      <c r="Q7" s="73"/>
      <c r="R7" s="107"/>
      <c r="S7" s="45">
        <v>0</v>
      </c>
      <c r="T7" s="45">
        <v>2</v>
      </c>
      <c r="U7" s="46">
        <v>0</v>
      </c>
      <c r="V7" s="46">
        <v>0.405571</v>
      </c>
      <c r="W7" s="46">
        <v>0.125908</v>
      </c>
      <c r="X7" s="46">
        <v>0.019527</v>
      </c>
      <c r="Y7" s="46">
        <v>0.5</v>
      </c>
      <c r="Z7" s="46">
        <v>0</v>
      </c>
      <c r="AA7" s="68">
        <v>7</v>
      </c>
      <c r="AB7" s="68"/>
      <c r="AC7" s="69"/>
      <c r="AD7" s="76" t="s">
        <v>8461</v>
      </c>
      <c r="AE7" s="80" t="s">
        <v>8440</v>
      </c>
      <c r="AF7" s="76">
        <v>1774</v>
      </c>
      <c r="AG7" s="76">
        <v>5007</v>
      </c>
      <c r="AH7" s="76">
        <v>29862</v>
      </c>
      <c r="AI7" s="76">
        <v>2</v>
      </c>
      <c r="AJ7" s="76" t="b">
        <v>0</v>
      </c>
      <c r="AK7" s="76" t="s">
        <v>339</v>
      </c>
      <c r="AL7" s="78">
        <v>43920.72052083333</v>
      </c>
      <c r="AM7" s="76" t="b">
        <v>0</v>
      </c>
      <c r="AN7" s="76" t="s">
        <v>341</v>
      </c>
      <c r="AO7" s="76" t="s">
        <v>8544</v>
      </c>
      <c r="AP7" s="76"/>
      <c r="AQ7" s="76"/>
      <c r="AR7" s="76"/>
      <c r="AS7" s="76"/>
      <c r="AT7" s="76"/>
      <c r="AU7" s="76"/>
      <c r="AV7" s="76" t="s">
        <v>8619</v>
      </c>
      <c r="AW7" s="76"/>
      <c r="AX7" s="76"/>
      <c r="AY7" s="76"/>
      <c r="AZ7" s="76"/>
      <c r="BA7" s="76" t="s">
        <v>66</v>
      </c>
      <c r="BB7" s="76" t="s">
        <v>358</v>
      </c>
      <c r="BC7" s="79" t="str">
        <f>HYPERLINK("https://twitter.com/ferchaber1")</f>
        <v>https://twitter.com/ferchaber1</v>
      </c>
      <c r="BD7" s="75" t="str">
        <f>REPLACE(INDEX(GroupVertices[Group],MATCH(Vertices[[#This Row],[Vertex]],GroupVertices[Vertex],0)),1,1,"")</f>
        <v>7</v>
      </c>
      <c r="BE7" s="45">
        <v>0</v>
      </c>
      <c r="BF7" s="46">
        <v>0</v>
      </c>
      <c r="BG7" s="45">
        <v>0</v>
      </c>
      <c r="BH7" s="46">
        <v>0</v>
      </c>
      <c r="BI7" s="45">
        <v>0</v>
      </c>
      <c r="BJ7" s="46">
        <v>0</v>
      </c>
      <c r="BK7" s="45">
        <v>10</v>
      </c>
      <c r="BL7" s="46">
        <v>50</v>
      </c>
      <c r="BM7" s="45">
        <v>20</v>
      </c>
      <c r="BN7" s="45"/>
      <c r="BO7" s="45"/>
      <c r="BP7" s="45"/>
      <c r="BQ7" s="45"/>
      <c r="BR7" s="45"/>
      <c r="BS7" s="45"/>
      <c r="BT7" s="97" t="s">
        <v>9011</v>
      </c>
      <c r="BU7" s="97" t="s">
        <v>9011</v>
      </c>
      <c r="BV7" s="97" t="s">
        <v>9059</v>
      </c>
      <c r="BW7" s="97" t="s">
        <v>9059</v>
      </c>
      <c r="BX7" s="2"/>
    </row>
    <row r="8" spans="1:76" ht="15">
      <c r="A8" s="61" t="s">
        <v>8042</v>
      </c>
      <c r="B8" s="62"/>
      <c r="C8" s="62" t="s">
        <v>64</v>
      </c>
      <c r="D8" s="63">
        <v>333.33333333333337</v>
      </c>
      <c r="E8" s="103"/>
      <c r="F8" s="85" t="str">
        <f>HYPERLINK("https://pbs.twimg.com/profile_images/1642927925581193218/ldNHTfvv_normal.jpg")</f>
        <v>https://pbs.twimg.com/profile_images/1642927925581193218/ldNHTfvv_normal.jpg</v>
      </c>
      <c r="G8" s="104"/>
      <c r="H8" s="66" t="s">
        <v>8042</v>
      </c>
      <c r="I8" s="67"/>
      <c r="J8" s="105" t="s">
        <v>159</v>
      </c>
      <c r="K8" s="66" t="s">
        <v>8650</v>
      </c>
      <c r="L8" s="106">
        <v>313.4375</v>
      </c>
      <c r="M8" s="71">
        <v>8392.1708984375</v>
      </c>
      <c r="N8" s="71">
        <v>807.9452514648438</v>
      </c>
      <c r="O8" s="72"/>
      <c r="P8" s="73"/>
      <c r="Q8" s="73"/>
      <c r="R8" s="107"/>
      <c r="S8" s="45">
        <v>1</v>
      </c>
      <c r="T8" s="45">
        <v>1</v>
      </c>
      <c r="U8" s="46">
        <v>0</v>
      </c>
      <c r="V8" s="46">
        <v>0.405571</v>
      </c>
      <c r="W8" s="46">
        <v>0.125908</v>
      </c>
      <c r="X8" s="46">
        <v>0.019527</v>
      </c>
      <c r="Y8" s="46">
        <v>0.5</v>
      </c>
      <c r="Z8" s="46">
        <v>0</v>
      </c>
      <c r="AA8" s="68">
        <v>8</v>
      </c>
      <c r="AB8" s="68"/>
      <c r="AC8" s="69"/>
      <c r="AD8" s="76" t="s">
        <v>8462</v>
      </c>
      <c r="AE8" s="80" t="s">
        <v>8506</v>
      </c>
      <c r="AF8" s="76">
        <v>24153</v>
      </c>
      <c r="AG8" s="76">
        <v>920</v>
      </c>
      <c r="AH8" s="76">
        <v>58436</v>
      </c>
      <c r="AI8" s="76">
        <v>324</v>
      </c>
      <c r="AJ8" s="76" t="b">
        <v>0</v>
      </c>
      <c r="AK8" s="76" t="s">
        <v>339</v>
      </c>
      <c r="AL8" s="78">
        <v>40121.663935185185</v>
      </c>
      <c r="AM8" s="76" t="b">
        <v>0</v>
      </c>
      <c r="AN8" s="76" t="s">
        <v>341</v>
      </c>
      <c r="AO8" s="76" t="s">
        <v>8545</v>
      </c>
      <c r="AP8" s="79" t="str">
        <f>HYPERLINK("https://t.co/VmKK0aFl4y")</f>
        <v>https://t.co/VmKK0aFl4y</v>
      </c>
      <c r="AQ8" s="79" t="str">
        <f>HYPERLINK("https://bit.ly/T21RevAbr2023")</f>
        <v>https://bit.ly/T21RevAbr2023</v>
      </c>
      <c r="AR8" s="76" t="s">
        <v>8588</v>
      </c>
      <c r="AS8" s="76"/>
      <c r="AT8" s="76"/>
      <c r="AU8" s="76"/>
      <c r="AV8" s="76" t="s">
        <v>8620</v>
      </c>
      <c r="AW8" s="76"/>
      <c r="AX8" s="76"/>
      <c r="AY8" s="76"/>
      <c r="AZ8" s="79" t="str">
        <f>HYPERLINK("https://t.co/VmKK0aFl4y")</f>
        <v>https://t.co/VmKK0aFl4y</v>
      </c>
      <c r="BA8" s="76" t="s">
        <v>66</v>
      </c>
      <c r="BB8" s="76" t="s">
        <v>358</v>
      </c>
      <c r="BC8" s="79" t="str">
        <f>HYPERLINK("https://twitter.com/grupot21")</f>
        <v>https://twitter.com/grupot21</v>
      </c>
      <c r="BD8" s="75" t="str">
        <f>REPLACE(INDEX(GroupVertices[Group],MATCH(Vertices[[#This Row],[Vertex]],GroupVertices[Vertex],0)),1,1,"")</f>
        <v>7</v>
      </c>
      <c r="BE8" s="45">
        <v>0</v>
      </c>
      <c r="BF8" s="46">
        <v>0</v>
      </c>
      <c r="BG8" s="45">
        <v>0</v>
      </c>
      <c r="BH8" s="46">
        <v>0</v>
      </c>
      <c r="BI8" s="45">
        <v>0</v>
      </c>
      <c r="BJ8" s="46">
        <v>0</v>
      </c>
      <c r="BK8" s="45">
        <v>13</v>
      </c>
      <c r="BL8" s="46">
        <v>52</v>
      </c>
      <c r="BM8" s="45">
        <v>25</v>
      </c>
      <c r="BN8" s="45" t="s">
        <v>8885</v>
      </c>
      <c r="BO8" s="45" t="s">
        <v>8885</v>
      </c>
      <c r="BP8" s="45" t="s">
        <v>8889</v>
      </c>
      <c r="BQ8" s="45" t="s">
        <v>8889</v>
      </c>
      <c r="BR8" s="45"/>
      <c r="BS8" s="45"/>
      <c r="BT8" s="97" t="s">
        <v>9012</v>
      </c>
      <c r="BU8" s="97" t="s">
        <v>9012</v>
      </c>
      <c r="BV8" s="97" t="s">
        <v>9060</v>
      </c>
      <c r="BW8" s="97" t="s">
        <v>9060</v>
      </c>
      <c r="BX8" s="2"/>
    </row>
    <row r="9" spans="1:76" ht="15">
      <c r="A9" s="61" t="s">
        <v>8011</v>
      </c>
      <c r="B9" s="62"/>
      <c r="C9" s="62" t="s">
        <v>64</v>
      </c>
      <c r="D9" s="63">
        <v>333.33333333333337</v>
      </c>
      <c r="E9" s="103"/>
      <c r="F9" s="85" t="str">
        <f>HYPERLINK("https://pbs.twimg.com/profile_images/1610309729854656513/Uo8YUsP8_normal.jpg")</f>
        <v>https://pbs.twimg.com/profile_images/1610309729854656513/Uo8YUsP8_normal.jpg</v>
      </c>
      <c r="G9" s="104"/>
      <c r="H9" s="66" t="s">
        <v>8011</v>
      </c>
      <c r="I9" s="67"/>
      <c r="J9" s="105" t="s">
        <v>159</v>
      </c>
      <c r="K9" s="66" t="s">
        <v>8651</v>
      </c>
      <c r="L9" s="106">
        <v>313.4375</v>
      </c>
      <c r="M9" s="71">
        <v>9324.20703125</v>
      </c>
      <c r="N9" s="71">
        <v>7525.3203125</v>
      </c>
      <c r="O9" s="72"/>
      <c r="P9" s="73"/>
      <c r="Q9" s="73"/>
      <c r="R9" s="107"/>
      <c r="S9" s="45">
        <v>1</v>
      </c>
      <c r="T9" s="45">
        <v>3</v>
      </c>
      <c r="U9" s="46">
        <v>246</v>
      </c>
      <c r="V9" s="46">
        <v>0.427613</v>
      </c>
      <c r="W9" s="46">
        <v>0.114708</v>
      </c>
      <c r="X9" s="46">
        <v>0.026478</v>
      </c>
      <c r="Y9" s="46">
        <v>0</v>
      </c>
      <c r="Z9" s="46">
        <v>0</v>
      </c>
      <c r="AA9" s="68">
        <v>9</v>
      </c>
      <c r="AB9" s="68"/>
      <c r="AC9" s="69"/>
      <c r="AD9" s="76" t="s">
        <v>8463</v>
      </c>
      <c r="AE9" s="80" t="s">
        <v>8441</v>
      </c>
      <c r="AF9" s="76">
        <v>2844</v>
      </c>
      <c r="AG9" s="76">
        <v>957</v>
      </c>
      <c r="AH9" s="76">
        <v>3654</v>
      </c>
      <c r="AI9" s="76">
        <v>5</v>
      </c>
      <c r="AJ9" s="76" t="b">
        <v>0</v>
      </c>
      <c r="AK9" s="76" t="s">
        <v>339</v>
      </c>
      <c r="AL9" s="78">
        <v>44110.97056712963</v>
      </c>
      <c r="AM9" s="76" t="b">
        <v>0</v>
      </c>
      <c r="AN9" s="76"/>
      <c r="AO9" s="76" t="s">
        <v>8546</v>
      </c>
      <c r="AP9" s="79" t="str">
        <f>HYPERLINK("https://t.co/7CPCAA3eIP")</f>
        <v>https://t.co/7CPCAA3eIP</v>
      </c>
      <c r="AQ9" s="79" t="str">
        <f>HYPERLINK("https://latrucker.com.mx/")</f>
        <v>https://latrucker.com.mx/</v>
      </c>
      <c r="AR9" s="76" t="s">
        <v>8589</v>
      </c>
      <c r="AS9" s="76"/>
      <c r="AT9" s="76"/>
      <c r="AU9" s="76"/>
      <c r="AV9" s="76"/>
      <c r="AW9" s="76"/>
      <c r="AX9" s="76"/>
      <c r="AY9" s="80" t="s">
        <v>8627</v>
      </c>
      <c r="AZ9" s="79" t="str">
        <f>HYPERLINK("https://t.co/7CPCAA3eIP")</f>
        <v>https://t.co/7CPCAA3eIP</v>
      </c>
      <c r="BA9" s="76" t="s">
        <v>66</v>
      </c>
      <c r="BB9" s="76" t="s">
        <v>358</v>
      </c>
      <c r="BC9" s="79" t="str">
        <f>HYPERLINK("https://twitter.com/trucker_la")</f>
        <v>https://twitter.com/trucker_la</v>
      </c>
      <c r="BD9" s="75" t="str">
        <f>REPLACE(INDEX(GroupVertices[Group],MATCH(Vertices[[#This Row],[Vertex]],GroupVertices[Vertex],0)),1,1,"")</f>
        <v>3</v>
      </c>
      <c r="BE9" s="45">
        <v>0</v>
      </c>
      <c r="BF9" s="46">
        <v>0</v>
      </c>
      <c r="BG9" s="45">
        <v>0</v>
      </c>
      <c r="BH9" s="46">
        <v>0</v>
      </c>
      <c r="BI9" s="45">
        <v>0</v>
      </c>
      <c r="BJ9" s="46">
        <v>0</v>
      </c>
      <c r="BK9" s="45">
        <v>20</v>
      </c>
      <c r="BL9" s="46">
        <v>60.60606060606061</v>
      </c>
      <c r="BM9" s="45">
        <v>33</v>
      </c>
      <c r="BN9" s="45" t="s">
        <v>8864</v>
      </c>
      <c r="BO9" s="45" t="s">
        <v>8864</v>
      </c>
      <c r="BP9" s="45" t="s">
        <v>8174</v>
      </c>
      <c r="BQ9" s="45" t="s">
        <v>8174</v>
      </c>
      <c r="BR9" s="45"/>
      <c r="BS9" s="45"/>
      <c r="BT9" s="97" t="s">
        <v>9013</v>
      </c>
      <c r="BU9" s="97" t="s">
        <v>9013</v>
      </c>
      <c r="BV9" s="97" t="s">
        <v>9061</v>
      </c>
      <c r="BW9" s="97" t="s">
        <v>9061</v>
      </c>
      <c r="BX9" s="2"/>
    </row>
    <row r="10" spans="1:76" ht="15">
      <c r="A10" s="61" t="s">
        <v>8051</v>
      </c>
      <c r="B10" s="62"/>
      <c r="C10" s="62" t="s">
        <v>64</v>
      </c>
      <c r="D10" s="63">
        <v>333.33333333333337</v>
      </c>
      <c r="E10" s="103"/>
      <c r="F10" s="85" t="str">
        <f>HYPERLINK("https://pbs.twimg.com/profile_images/1509683322133356553/UOS8azpq_normal.jpg")</f>
        <v>https://pbs.twimg.com/profile_images/1509683322133356553/UOS8azpq_normal.jpg</v>
      </c>
      <c r="G10" s="104"/>
      <c r="H10" s="66" t="s">
        <v>8051</v>
      </c>
      <c r="I10" s="67"/>
      <c r="J10" s="105" t="s">
        <v>159</v>
      </c>
      <c r="K10" s="66" t="s">
        <v>8652</v>
      </c>
      <c r="L10" s="106">
        <v>313.4375</v>
      </c>
      <c r="M10" s="71">
        <v>8242.9951171875</v>
      </c>
      <c r="N10" s="71">
        <v>7393.09716796875</v>
      </c>
      <c r="O10" s="72"/>
      <c r="P10" s="73"/>
      <c r="Q10" s="73"/>
      <c r="R10" s="107"/>
      <c r="S10" s="45">
        <v>1</v>
      </c>
      <c r="T10" s="45">
        <v>0</v>
      </c>
      <c r="U10" s="46">
        <v>0</v>
      </c>
      <c r="V10" s="46">
        <v>0.293585</v>
      </c>
      <c r="W10" s="46">
        <v>0.017503</v>
      </c>
      <c r="X10" s="46">
        <v>0.018701</v>
      </c>
      <c r="Y10" s="46">
        <v>0</v>
      </c>
      <c r="Z10" s="46">
        <v>0</v>
      </c>
      <c r="AA10" s="68">
        <v>10</v>
      </c>
      <c r="AB10" s="68"/>
      <c r="AC10" s="69"/>
      <c r="AD10" s="76" t="s">
        <v>8464</v>
      </c>
      <c r="AE10" s="80" t="s">
        <v>8507</v>
      </c>
      <c r="AF10" s="76">
        <v>411</v>
      </c>
      <c r="AG10" s="76">
        <v>1030</v>
      </c>
      <c r="AH10" s="76">
        <v>560</v>
      </c>
      <c r="AI10" s="76">
        <v>0</v>
      </c>
      <c r="AJ10" s="76" t="b">
        <v>0</v>
      </c>
      <c r="AK10" s="76" t="s">
        <v>340</v>
      </c>
      <c r="AL10" s="78">
        <v>40429.25498842593</v>
      </c>
      <c r="AM10" s="76" t="b">
        <v>0</v>
      </c>
      <c r="AN10" s="76" t="s">
        <v>349</v>
      </c>
      <c r="AO10" s="76" t="s">
        <v>8547</v>
      </c>
      <c r="AP10" s="79" t="str">
        <f>HYPERLINK("https://t.co/1mweskFEwN")</f>
        <v>https://t.co/1mweskFEwN</v>
      </c>
      <c r="AQ10" s="79" t="str">
        <f>HYPERLINK("http://leonardogomez.mx")</f>
        <v>http://leonardogomez.mx</v>
      </c>
      <c r="AR10" s="76" t="s">
        <v>8590</v>
      </c>
      <c r="AS10" s="76"/>
      <c r="AT10" s="76"/>
      <c r="AU10" s="76"/>
      <c r="AV10" s="76"/>
      <c r="AW10" s="76"/>
      <c r="AX10" s="76"/>
      <c r="AY10" s="80" t="s">
        <v>8628</v>
      </c>
      <c r="AZ10" s="79" t="str">
        <f>HYPERLINK("https://t.co/1mweskFEwN")</f>
        <v>https://t.co/1mweskFEwN</v>
      </c>
      <c r="BA10" s="76" t="s">
        <v>65</v>
      </c>
      <c r="BB10" s="76" t="s">
        <v>358</v>
      </c>
      <c r="BC10" s="79" t="str">
        <f>HYPERLINK("https://twitter.com/lgomezvargas")</f>
        <v>https://twitter.com/lgomezvargas</v>
      </c>
      <c r="BD10" s="75" t="str">
        <f>REPLACE(INDEX(GroupVertices[Group],MATCH(Vertices[[#This Row],[Vertex]],GroupVertices[Vertex],0)),1,1,"")</f>
        <v>3</v>
      </c>
      <c r="BE10" s="45"/>
      <c r="BF10" s="46"/>
      <c r="BG10" s="45"/>
      <c r="BH10" s="46"/>
      <c r="BI10" s="45"/>
      <c r="BJ10" s="46"/>
      <c r="BK10" s="45"/>
      <c r="BL10" s="46"/>
      <c r="BM10" s="45"/>
      <c r="BN10" s="45"/>
      <c r="BO10" s="45"/>
      <c r="BP10" s="45"/>
      <c r="BQ10" s="45"/>
      <c r="BR10" s="45"/>
      <c r="BS10" s="45"/>
      <c r="BT10" s="45"/>
      <c r="BU10" s="45"/>
      <c r="BV10" s="45"/>
      <c r="BW10" s="45"/>
      <c r="BX10" s="2"/>
    </row>
    <row r="11" spans="1:76" ht="15">
      <c r="A11" s="61" t="s">
        <v>8052</v>
      </c>
      <c r="B11" s="62"/>
      <c r="C11" s="62" t="s">
        <v>64</v>
      </c>
      <c r="D11" s="63">
        <v>333.33333333333337</v>
      </c>
      <c r="E11" s="103"/>
      <c r="F11" s="85" t="str">
        <f>HYPERLINK("https://pbs.twimg.com/profile_images/1610360282399870977/HWqnTFD-_normal.jpg")</f>
        <v>https://pbs.twimg.com/profile_images/1610360282399870977/HWqnTFD-_normal.jpg</v>
      </c>
      <c r="G11" s="104"/>
      <c r="H11" s="66" t="s">
        <v>8052</v>
      </c>
      <c r="I11" s="67"/>
      <c r="J11" s="105" t="s">
        <v>159</v>
      </c>
      <c r="K11" s="66" t="s">
        <v>8653</v>
      </c>
      <c r="L11" s="106">
        <v>313.4375</v>
      </c>
      <c r="M11" s="71">
        <v>9739.1796875</v>
      </c>
      <c r="N11" s="71">
        <v>5400.76123046875</v>
      </c>
      <c r="O11" s="72"/>
      <c r="P11" s="73"/>
      <c r="Q11" s="73"/>
      <c r="R11" s="107"/>
      <c r="S11" s="45">
        <v>1</v>
      </c>
      <c r="T11" s="45">
        <v>0</v>
      </c>
      <c r="U11" s="46">
        <v>0</v>
      </c>
      <c r="V11" s="46">
        <v>0.293585</v>
      </c>
      <c r="W11" s="46">
        <v>0.017503</v>
      </c>
      <c r="X11" s="46">
        <v>0.018701</v>
      </c>
      <c r="Y11" s="46">
        <v>0</v>
      </c>
      <c r="Z11" s="46">
        <v>0</v>
      </c>
      <c r="AA11" s="68">
        <v>11</v>
      </c>
      <c r="AB11" s="68"/>
      <c r="AC11" s="69"/>
      <c r="AD11" s="76" t="s">
        <v>8465</v>
      </c>
      <c r="AE11" s="80" t="s">
        <v>8508</v>
      </c>
      <c r="AF11" s="76">
        <v>10656</v>
      </c>
      <c r="AG11" s="76">
        <v>452</v>
      </c>
      <c r="AH11" s="76">
        <v>10677</v>
      </c>
      <c r="AI11" s="76">
        <v>74</v>
      </c>
      <c r="AJ11" s="76" t="b">
        <v>0</v>
      </c>
      <c r="AK11" s="76" t="s">
        <v>340</v>
      </c>
      <c r="AL11" s="78">
        <v>41173.17576388889</v>
      </c>
      <c r="AM11" s="76" t="b">
        <v>0</v>
      </c>
      <c r="AN11" s="76" t="s">
        <v>349</v>
      </c>
      <c r="AO11" s="76" t="s">
        <v>8548</v>
      </c>
      <c r="AP11" s="79" t="str">
        <f>HYPERLINK("https://t.co/JVAEW6X78B")</f>
        <v>https://t.co/JVAEW6X78B</v>
      </c>
      <c r="AQ11" s="79" t="str">
        <f>HYPERLINK("http://www.antp.org.mx")</f>
        <v>http://www.antp.org.mx</v>
      </c>
      <c r="AR11" s="76" t="s">
        <v>8591</v>
      </c>
      <c r="AS11" s="76"/>
      <c r="AT11" s="76"/>
      <c r="AU11" s="76"/>
      <c r="AV11" s="76"/>
      <c r="AW11" s="76"/>
      <c r="AX11" s="76"/>
      <c r="AY11" s="80" t="s">
        <v>8629</v>
      </c>
      <c r="AZ11" s="79" t="str">
        <f>HYPERLINK("https://t.co/JVAEW6X78B")</f>
        <v>https://t.co/JVAEW6X78B</v>
      </c>
      <c r="BA11" s="76" t="s">
        <v>65</v>
      </c>
      <c r="BB11" s="76" t="s">
        <v>358</v>
      </c>
      <c r="BC11" s="79" t="str">
        <f>HYPERLINK("https://twitter.com/antpmexico")</f>
        <v>https://twitter.com/antpmexico</v>
      </c>
      <c r="BD11" s="75" t="str">
        <f>REPLACE(INDEX(GroupVertices[Group],MATCH(Vertices[[#This Row],[Vertex]],GroupVertices[Vertex],0)),1,1,"")</f>
        <v>3</v>
      </c>
      <c r="BE11" s="45"/>
      <c r="BF11" s="46"/>
      <c r="BG11" s="45"/>
      <c r="BH11" s="46"/>
      <c r="BI11" s="45"/>
      <c r="BJ11" s="46"/>
      <c r="BK11" s="45"/>
      <c r="BL11" s="46"/>
      <c r="BM11" s="45"/>
      <c r="BN11" s="45"/>
      <c r="BO11" s="45"/>
      <c r="BP11" s="45"/>
      <c r="BQ11" s="45"/>
      <c r="BR11" s="45"/>
      <c r="BS11" s="45"/>
      <c r="BT11" s="45"/>
      <c r="BU11" s="45"/>
      <c r="BV11" s="45"/>
      <c r="BW11" s="45"/>
      <c r="BX11" s="2"/>
    </row>
    <row r="12" spans="1:76" ht="15">
      <c r="A12" s="61" t="s">
        <v>8012</v>
      </c>
      <c r="B12" s="62"/>
      <c r="C12" s="62" t="s">
        <v>64</v>
      </c>
      <c r="D12" s="63">
        <v>100</v>
      </c>
      <c r="E12" s="103"/>
      <c r="F12" s="85" t="str">
        <f>HYPERLINK("https://pbs.twimg.com/profile_images/1215036884293840896/pTAHSwPS_normal.jpg")</f>
        <v>https://pbs.twimg.com/profile_images/1215036884293840896/pTAHSwPS_normal.jpg</v>
      </c>
      <c r="G12" s="104"/>
      <c r="H12" s="66" t="s">
        <v>8012</v>
      </c>
      <c r="I12" s="67"/>
      <c r="J12" s="105" t="s">
        <v>159</v>
      </c>
      <c r="K12" s="66" t="s">
        <v>8654</v>
      </c>
      <c r="L12" s="106">
        <v>1</v>
      </c>
      <c r="M12" s="71">
        <v>7606.30078125</v>
      </c>
      <c r="N12" s="71">
        <v>6866.41455078125</v>
      </c>
      <c r="O12" s="72"/>
      <c r="P12" s="73"/>
      <c r="Q12" s="73"/>
      <c r="R12" s="107"/>
      <c r="S12" s="45">
        <v>0</v>
      </c>
      <c r="T12" s="45">
        <v>3</v>
      </c>
      <c r="U12" s="46">
        <v>84</v>
      </c>
      <c r="V12" s="46">
        <v>0.41411</v>
      </c>
      <c r="W12" s="46">
        <v>0.132135</v>
      </c>
      <c r="X12" s="46">
        <v>0.021913</v>
      </c>
      <c r="Y12" s="46">
        <v>0.16666666666666666</v>
      </c>
      <c r="Z12" s="46">
        <v>0</v>
      </c>
      <c r="AA12" s="68">
        <v>12</v>
      </c>
      <c r="AB12" s="68"/>
      <c r="AC12" s="69"/>
      <c r="AD12" s="76" t="s">
        <v>8466</v>
      </c>
      <c r="AE12" s="80" t="s">
        <v>8509</v>
      </c>
      <c r="AF12" s="76">
        <v>27</v>
      </c>
      <c r="AG12" s="76">
        <v>4053</v>
      </c>
      <c r="AH12" s="76">
        <v>11176</v>
      </c>
      <c r="AI12" s="76">
        <v>1</v>
      </c>
      <c r="AJ12" s="76" t="b">
        <v>0</v>
      </c>
      <c r="AK12" s="76" t="s">
        <v>339</v>
      </c>
      <c r="AL12" s="78">
        <v>41862.279074074075</v>
      </c>
      <c r="AM12" s="76" t="b">
        <v>0</v>
      </c>
      <c r="AN12" s="76" t="s">
        <v>8530</v>
      </c>
      <c r="AO12" s="76" t="s">
        <v>8549</v>
      </c>
      <c r="AP12" s="76"/>
      <c r="AQ12" s="76"/>
      <c r="AR12" s="76"/>
      <c r="AS12" s="76"/>
      <c r="AT12" s="76"/>
      <c r="AU12" s="76"/>
      <c r="AV12" s="76"/>
      <c r="AW12" s="76"/>
      <c r="AX12" s="76"/>
      <c r="AY12" s="76"/>
      <c r="AZ12" s="76"/>
      <c r="BA12" s="76" t="s">
        <v>66</v>
      </c>
      <c r="BB12" s="76" t="s">
        <v>358</v>
      </c>
      <c r="BC12" s="79" t="str">
        <f>HYPERLINK("https://twitter.com/guadalupex05")</f>
        <v>https://twitter.com/guadalupex05</v>
      </c>
      <c r="BD12" s="75" t="str">
        <f>REPLACE(INDEX(GroupVertices[Group],MATCH(Vertices[[#This Row],[Vertex]],GroupVertices[Vertex],0)),1,1,"")</f>
        <v>4</v>
      </c>
      <c r="BE12" s="45">
        <v>0</v>
      </c>
      <c r="BF12" s="46">
        <v>0</v>
      </c>
      <c r="BG12" s="45">
        <v>0</v>
      </c>
      <c r="BH12" s="46">
        <v>0</v>
      </c>
      <c r="BI12" s="45">
        <v>0</v>
      </c>
      <c r="BJ12" s="46">
        <v>0</v>
      </c>
      <c r="BK12" s="45">
        <v>13</v>
      </c>
      <c r="BL12" s="46">
        <v>56.52173913043478</v>
      </c>
      <c r="BM12" s="45">
        <v>23</v>
      </c>
      <c r="BN12" s="45"/>
      <c r="BO12" s="45"/>
      <c r="BP12" s="45"/>
      <c r="BQ12" s="45"/>
      <c r="BR12" s="45"/>
      <c r="BS12" s="45"/>
      <c r="BT12" s="97" t="s">
        <v>9014</v>
      </c>
      <c r="BU12" s="97" t="s">
        <v>9045</v>
      </c>
      <c r="BV12" s="97" t="s">
        <v>9062</v>
      </c>
      <c r="BW12" s="97" t="s">
        <v>9062</v>
      </c>
      <c r="BX12" s="2"/>
    </row>
    <row r="13" spans="1:76" ht="15">
      <c r="A13" s="61" t="s">
        <v>8053</v>
      </c>
      <c r="B13" s="62"/>
      <c r="C13" s="62" t="s">
        <v>64</v>
      </c>
      <c r="D13" s="63">
        <v>333.33333333333337</v>
      </c>
      <c r="E13" s="103"/>
      <c r="F13" s="85" t="str">
        <f>HYPERLINK("https://pbs.twimg.com/profile_images/1465753817736265736/Y6bUDWeO_normal.jpg")</f>
        <v>https://pbs.twimg.com/profile_images/1465753817736265736/Y6bUDWeO_normal.jpg</v>
      </c>
      <c r="G13" s="104"/>
      <c r="H13" s="66" t="s">
        <v>8053</v>
      </c>
      <c r="I13" s="67"/>
      <c r="J13" s="105" t="s">
        <v>159</v>
      </c>
      <c r="K13" s="66" t="s">
        <v>8655</v>
      </c>
      <c r="L13" s="106">
        <v>313.4375</v>
      </c>
      <c r="M13" s="71">
        <v>8157.751953125</v>
      </c>
      <c r="N13" s="71">
        <v>5400.76123046875</v>
      </c>
      <c r="O13" s="72"/>
      <c r="P13" s="73"/>
      <c r="Q13" s="73"/>
      <c r="R13" s="107"/>
      <c r="S13" s="45">
        <v>1</v>
      </c>
      <c r="T13" s="45">
        <v>0</v>
      </c>
      <c r="U13" s="46">
        <v>0</v>
      </c>
      <c r="V13" s="46">
        <v>0.287156</v>
      </c>
      <c r="W13" s="46">
        <v>0.020162</v>
      </c>
      <c r="X13" s="46">
        <v>0.018804</v>
      </c>
      <c r="Y13" s="46">
        <v>0</v>
      </c>
      <c r="Z13" s="46">
        <v>0</v>
      </c>
      <c r="AA13" s="68">
        <v>13</v>
      </c>
      <c r="AB13" s="68"/>
      <c r="AC13" s="69"/>
      <c r="AD13" s="76" t="s">
        <v>8467</v>
      </c>
      <c r="AE13" s="80" t="s">
        <v>8510</v>
      </c>
      <c r="AF13" s="76">
        <v>74879</v>
      </c>
      <c r="AG13" s="76">
        <v>413</v>
      </c>
      <c r="AH13" s="76">
        <v>12738</v>
      </c>
      <c r="AI13" s="76">
        <v>984</v>
      </c>
      <c r="AJ13" s="76" t="b">
        <v>1</v>
      </c>
      <c r="AK13" s="76" t="s">
        <v>339</v>
      </c>
      <c r="AL13" s="78">
        <v>39471.55267361111</v>
      </c>
      <c r="AM13" s="76" t="b">
        <v>0</v>
      </c>
      <c r="AN13" s="76" t="s">
        <v>8531</v>
      </c>
      <c r="AO13" s="76" t="s">
        <v>8550</v>
      </c>
      <c r="AP13" s="79" t="str">
        <f>HYPERLINK("https://t.co/1n8XswAYBp")</f>
        <v>https://t.co/1n8XswAYBp</v>
      </c>
      <c r="AQ13" s="79" t="str">
        <f>HYPERLINK("https://www.daimlertruck.com/en/privacy/social-media")</f>
        <v>https://www.daimlertruck.com/en/privacy/social-media</v>
      </c>
      <c r="AR13" s="76" t="s">
        <v>8592</v>
      </c>
      <c r="AS13" s="76"/>
      <c r="AT13" s="76"/>
      <c r="AU13" s="76"/>
      <c r="AV13" s="76"/>
      <c r="AW13" s="76"/>
      <c r="AX13" s="76"/>
      <c r="AY13" s="76"/>
      <c r="AZ13" s="79" t="str">
        <f>HYPERLINK("https://t.co/1n8XswAYBp")</f>
        <v>https://t.co/1n8XswAYBp</v>
      </c>
      <c r="BA13" s="76" t="s">
        <v>65</v>
      </c>
      <c r="BB13" s="76" t="s">
        <v>358</v>
      </c>
      <c r="BC13" s="79" t="str">
        <f>HYPERLINK("https://twitter.com/daimlertruck")</f>
        <v>https://twitter.com/daimlertruck</v>
      </c>
      <c r="BD13" s="75" t="str">
        <f>REPLACE(INDEX(GroupVertices[Group],MATCH(Vertices[[#This Row],[Vertex]],GroupVertices[Vertex],0)),1,1,"")</f>
        <v>4</v>
      </c>
      <c r="BE13" s="45"/>
      <c r="BF13" s="46"/>
      <c r="BG13" s="45"/>
      <c r="BH13" s="46"/>
      <c r="BI13" s="45"/>
      <c r="BJ13" s="46"/>
      <c r="BK13" s="45"/>
      <c r="BL13" s="46"/>
      <c r="BM13" s="45"/>
      <c r="BN13" s="45"/>
      <c r="BO13" s="45"/>
      <c r="BP13" s="45"/>
      <c r="BQ13" s="45"/>
      <c r="BR13" s="45"/>
      <c r="BS13" s="45"/>
      <c r="BT13" s="45"/>
      <c r="BU13" s="45"/>
      <c r="BV13" s="45"/>
      <c r="BW13" s="45"/>
      <c r="BX13" s="2"/>
    </row>
    <row r="14" spans="1:76" ht="15">
      <c r="A14" s="61" t="s">
        <v>8019</v>
      </c>
      <c r="B14" s="62"/>
      <c r="C14" s="62" t="s">
        <v>64</v>
      </c>
      <c r="D14" s="63">
        <v>566.6666666666667</v>
      </c>
      <c r="E14" s="103"/>
      <c r="F14" s="85" t="str">
        <f>HYPERLINK("https://pbs.twimg.com/profile_images/1642217679196151809/0m6dFEiT_normal.jpg")</f>
        <v>https://pbs.twimg.com/profile_images/1642217679196151809/0m6dFEiT_normal.jpg</v>
      </c>
      <c r="G14" s="104"/>
      <c r="H14" s="66" t="s">
        <v>8019</v>
      </c>
      <c r="I14" s="67"/>
      <c r="J14" s="105" t="s">
        <v>159</v>
      </c>
      <c r="K14" s="66" t="s">
        <v>8656</v>
      </c>
      <c r="L14" s="106">
        <v>625.875</v>
      </c>
      <c r="M14" s="71">
        <v>7047.7646484375</v>
      </c>
      <c r="N14" s="71">
        <v>8325.3349609375</v>
      </c>
      <c r="O14" s="72"/>
      <c r="P14" s="73"/>
      <c r="Q14" s="73"/>
      <c r="R14" s="107"/>
      <c r="S14" s="45">
        <v>2</v>
      </c>
      <c r="T14" s="45">
        <v>1</v>
      </c>
      <c r="U14" s="46">
        <v>2</v>
      </c>
      <c r="V14" s="46">
        <v>0.41411</v>
      </c>
      <c r="W14" s="46">
        <v>0.146551</v>
      </c>
      <c r="X14" s="46">
        <v>0.02059</v>
      </c>
      <c r="Y14" s="46">
        <v>0.3333333333333333</v>
      </c>
      <c r="Z14" s="46">
        <v>0</v>
      </c>
      <c r="AA14" s="68">
        <v>14</v>
      </c>
      <c r="AB14" s="68"/>
      <c r="AC14" s="69"/>
      <c r="AD14" s="76" t="s">
        <v>8468</v>
      </c>
      <c r="AE14" s="80" t="s">
        <v>8437</v>
      </c>
      <c r="AF14" s="76">
        <v>23836</v>
      </c>
      <c r="AG14" s="76">
        <v>639</v>
      </c>
      <c r="AH14" s="76">
        <v>9609</v>
      </c>
      <c r="AI14" s="76">
        <v>130</v>
      </c>
      <c r="AJ14" s="76" t="b">
        <v>0</v>
      </c>
      <c r="AK14" s="76" t="s">
        <v>339</v>
      </c>
      <c r="AL14" s="78">
        <v>40329.94322916667</v>
      </c>
      <c r="AM14" s="76" t="b">
        <v>0</v>
      </c>
      <c r="AN14" s="76" t="s">
        <v>341</v>
      </c>
      <c r="AO14" s="76" t="s">
        <v>8551</v>
      </c>
      <c r="AP14" s="79" t="str">
        <f>HYPERLINK("https://t.co/LdAAlDWFvc")</f>
        <v>https://t.co/LdAAlDWFvc</v>
      </c>
      <c r="AQ14" s="79" t="str">
        <f>HYPERLINK("http://www.facebook.com/canacarmexico")</f>
        <v>http://www.facebook.com/canacarmexico</v>
      </c>
      <c r="AR14" s="76" t="s">
        <v>8593</v>
      </c>
      <c r="AS14" s="79" t="str">
        <f>HYPERLINK("https://t.co/btCHkUe0XU")</f>
        <v>https://t.co/btCHkUe0XU</v>
      </c>
      <c r="AT14" s="79" t="str">
        <f>HYPERLINK("http://canacar.com.mx")</f>
        <v>http://canacar.com.mx</v>
      </c>
      <c r="AU14" s="76" t="s">
        <v>8617</v>
      </c>
      <c r="AV14" s="76"/>
      <c r="AW14" s="76"/>
      <c r="AX14" s="76"/>
      <c r="AY14" s="80" t="s">
        <v>8630</v>
      </c>
      <c r="AZ14" s="79" t="str">
        <f>HYPERLINK("https://t.co/LdAAlDWFvc")</f>
        <v>https://t.co/LdAAlDWFvc</v>
      </c>
      <c r="BA14" s="76" t="s">
        <v>66</v>
      </c>
      <c r="BB14" s="76" t="s">
        <v>358</v>
      </c>
      <c r="BC14" s="79" t="str">
        <f>HYPERLINK("https://twitter.com/canacarmexico")</f>
        <v>https://twitter.com/canacarmexico</v>
      </c>
      <c r="BD14" s="75" t="str">
        <f>REPLACE(INDEX(GroupVertices[Group],MATCH(Vertices[[#This Row],[Vertex]],GroupVertices[Vertex],0)),1,1,"")</f>
        <v>4</v>
      </c>
      <c r="BE14" s="45">
        <v>0</v>
      </c>
      <c r="BF14" s="46">
        <v>0</v>
      </c>
      <c r="BG14" s="45">
        <v>0</v>
      </c>
      <c r="BH14" s="46">
        <v>0</v>
      </c>
      <c r="BI14" s="45">
        <v>0</v>
      </c>
      <c r="BJ14" s="46">
        <v>0</v>
      </c>
      <c r="BK14" s="45">
        <v>27</v>
      </c>
      <c r="BL14" s="46">
        <v>52.94117647058823</v>
      </c>
      <c r="BM14" s="45">
        <v>51</v>
      </c>
      <c r="BN14" s="45" t="s">
        <v>8883</v>
      </c>
      <c r="BO14" s="45" t="s">
        <v>8990</v>
      </c>
      <c r="BP14" s="45" t="s">
        <v>8889</v>
      </c>
      <c r="BQ14" s="45" t="s">
        <v>8889</v>
      </c>
      <c r="BR14" s="45"/>
      <c r="BS14" s="45"/>
      <c r="BT14" s="97" t="s">
        <v>9015</v>
      </c>
      <c r="BU14" s="97" t="s">
        <v>9046</v>
      </c>
      <c r="BV14" s="97" t="s">
        <v>9063</v>
      </c>
      <c r="BW14" s="97" t="s">
        <v>9063</v>
      </c>
      <c r="BX14" s="2"/>
    </row>
    <row r="15" spans="1:76" ht="15">
      <c r="A15" s="61" t="s">
        <v>8013</v>
      </c>
      <c r="B15" s="62"/>
      <c r="C15" s="62" t="s">
        <v>64</v>
      </c>
      <c r="D15" s="63">
        <v>100</v>
      </c>
      <c r="E15" s="103"/>
      <c r="F15" s="85" t="str">
        <f>HYPERLINK("https://pbs.twimg.com/profile_images/1426129117087477768/gB322fhj_normal.jpg")</f>
        <v>https://pbs.twimg.com/profile_images/1426129117087477768/gB322fhj_normal.jpg</v>
      </c>
      <c r="G15" s="104"/>
      <c r="H15" s="66" t="s">
        <v>8013</v>
      </c>
      <c r="I15" s="67"/>
      <c r="J15" s="105" t="s">
        <v>159</v>
      </c>
      <c r="K15" s="66" t="s">
        <v>8657</v>
      </c>
      <c r="L15" s="106">
        <v>1</v>
      </c>
      <c r="M15" s="71">
        <v>5404.49169921875</v>
      </c>
      <c r="N15" s="71">
        <v>9586.8935546875</v>
      </c>
      <c r="O15" s="72"/>
      <c r="P15" s="73"/>
      <c r="Q15" s="73"/>
      <c r="R15" s="107"/>
      <c r="S15" s="45">
        <v>0</v>
      </c>
      <c r="T15" s="45">
        <v>1</v>
      </c>
      <c r="U15" s="46">
        <v>0</v>
      </c>
      <c r="V15" s="46">
        <v>0.314723</v>
      </c>
      <c r="W15" s="46">
        <v>0.031491</v>
      </c>
      <c r="X15" s="46">
        <v>0.018276</v>
      </c>
      <c r="Y15" s="46">
        <v>0</v>
      </c>
      <c r="Z15" s="46">
        <v>0</v>
      </c>
      <c r="AA15" s="68">
        <v>15</v>
      </c>
      <c r="AB15" s="68"/>
      <c r="AC15" s="69"/>
      <c r="AD15" s="76" t="s">
        <v>8469</v>
      </c>
      <c r="AE15" s="80" t="s">
        <v>8442</v>
      </c>
      <c r="AF15" s="76">
        <v>18</v>
      </c>
      <c r="AG15" s="76">
        <v>21</v>
      </c>
      <c r="AH15" s="76">
        <v>1535</v>
      </c>
      <c r="AI15" s="76">
        <v>0</v>
      </c>
      <c r="AJ15" s="76" t="b">
        <v>0</v>
      </c>
      <c r="AK15" s="76" t="s">
        <v>339</v>
      </c>
      <c r="AL15" s="78">
        <v>44295.98074074074</v>
      </c>
      <c r="AM15" s="76" t="b">
        <v>0</v>
      </c>
      <c r="AN15" s="76"/>
      <c r="AO15" s="76" t="s">
        <v>8552</v>
      </c>
      <c r="AP15" s="76"/>
      <c r="AQ15" s="76"/>
      <c r="AR15" s="76"/>
      <c r="AS15" s="76"/>
      <c r="AT15" s="76"/>
      <c r="AU15" s="76"/>
      <c r="AV15" s="76"/>
      <c r="AW15" s="76"/>
      <c r="AX15" s="76"/>
      <c r="AY15" s="80" t="s">
        <v>8631</v>
      </c>
      <c r="AZ15" s="76"/>
      <c r="BA15" s="76" t="s">
        <v>66</v>
      </c>
      <c r="BB15" s="76" t="s">
        <v>358</v>
      </c>
      <c r="BC15" s="79" t="str">
        <f>HYPERLINK("https://twitter.com/blanchetglo")</f>
        <v>https://twitter.com/blanchetglo</v>
      </c>
      <c r="BD15" s="75" t="str">
        <f>REPLACE(INDEX(GroupVertices[Group],MATCH(Vertices[[#This Row],[Vertex]],GroupVertices[Vertex],0)),1,1,"")</f>
        <v>2</v>
      </c>
      <c r="BE15" s="45">
        <v>0</v>
      </c>
      <c r="BF15" s="46">
        <v>0</v>
      </c>
      <c r="BG15" s="45">
        <v>0</v>
      </c>
      <c r="BH15" s="46">
        <v>0</v>
      </c>
      <c r="BI15" s="45">
        <v>0</v>
      </c>
      <c r="BJ15" s="46">
        <v>0</v>
      </c>
      <c r="BK15" s="45">
        <v>11</v>
      </c>
      <c r="BL15" s="46">
        <v>55</v>
      </c>
      <c r="BM15" s="45">
        <v>20</v>
      </c>
      <c r="BN15" s="45"/>
      <c r="BO15" s="45"/>
      <c r="BP15" s="45"/>
      <c r="BQ15" s="45"/>
      <c r="BR15" s="45"/>
      <c r="BS15" s="45"/>
      <c r="BT15" s="97" t="s">
        <v>9016</v>
      </c>
      <c r="BU15" s="97" t="s">
        <v>9016</v>
      </c>
      <c r="BV15" s="97" t="s">
        <v>9064</v>
      </c>
      <c r="BW15" s="97" t="s">
        <v>9064</v>
      </c>
      <c r="BX15" s="2"/>
    </row>
    <row r="16" spans="1:76" ht="15">
      <c r="A16" s="61" t="s">
        <v>8028</v>
      </c>
      <c r="B16" s="62"/>
      <c r="C16" s="62" t="s">
        <v>64</v>
      </c>
      <c r="D16" s="63">
        <v>800</v>
      </c>
      <c r="E16" s="103"/>
      <c r="F16" s="85" t="str">
        <f>HYPERLINK("https://pbs.twimg.com/profile_images/1634353545720864769/VLAXJApP_normal.jpg")</f>
        <v>https://pbs.twimg.com/profile_images/1634353545720864769/VLAXJApP_normal.jpg</v>
      </c>
      <c r="G16" s="104"/>
      <c r="H16" s="66" t="s">
        <v>8028</v>
      </c>
      <c r="I16" s="67"/>
      <c r="J16" s="105" t="s">
        <v>75</v>
      </c>
      <c r="K16" s="66" t="s">
        <v>8658</v>
      </c>
      <c r="L16" s="106">
        <v>2188.0625</v>
      </c>
      <c r="M16" s="71">
        <v>5446.10595703125</v>
      </c>
      <c r="N16" s="71">
        <v>4837.53515625</v>
      </c>
      <c r="O16" s="72"/>
      <c r="P16" s="73"/>
      <c r="Q16" s="73"/>
      <c r="R16" s="107"/>
      <c r="S16" s="45">
        <v>7</v>
      </c>
      <c r="T16" s="45">
        <v>3</v>
      </c>
      <c r="U16" s="46">
        <v>476</v>
      </c>
      <c r="V16" s="46">
        <v>0.473981</v>
      </c>
      <c r="W16" s="46">
        <v>0.206377</v>
      </c>
      <c r="X16" s="46">
        <v>0.037871</v>
      </c>
      <c r="Y16" s="46">
        <v>0.044444444444444446</v>
      </c>
      <c r="Z16" s="46">
        <v>0</v>
      </c>
      <c r="AA16" s="68">
        <v>16</v>
      </c>
      <c r="AB16" s="68"/>
      <c r="AC16" s="69"/>
      <c r="AD16" s="76" t="s">
        <v>8470</v>
      </c>
      <c r="AE16" s="80" t="s">
        <v>8511</v>
      </c>
      <c r="AF16" s="76">
        <v>6963</v>
      </c>
      <c r="AG16" s="76">
        <v>3055</v>
      </c>
      <c r="AH16" s="76">
        <v>10043</v>
      </c>
      <c r="AI16" s="76">
        <v>44</v>
      </c>
      <c r="AJ16" s="76" t="b">
        <v>0</v>
      </c>
      <c r="AK16" s="76" t="s">
        <v>339</v>
      </c>
      <c r="AL16" s="78">
        <v>40381.92680555556</v>
      </c>
      <c r="AM16" s="76" t="b">
        <v>0</v>
      </c>
      <c r="AN16" s="76" t="s">
        <v>342</v>
      </c>
      <c r="AO16" s="76" t="s">
        <v>8553</v>
      </c>
      <c r="AP16" s="79" t="str">
        <f>HYPERLINK("https://t.co/wf1FypBByh")</f>
        <v>https://t.co/wf1FypBByh</v>
      </c>
      <c r="AQ16" s="79" t="str">
        <f>HYPERLINK("http://www.leadtransporteglobal.mx")</f>
        <v>http://www.leadtransporteglobal.mx</v>
      </c>
      <c r="AR16" s="76" t="s">
        <v>8594</v>
      </c>
      <c r="AS16" s="76"/>
      <c r="AT16" s="76"/>
      <c r="AU16" s="76"/>
      <c r="AV16" s="76" t="s">
        <v>8621</v>
      </c>
      <c r="AW16" s="76"/>
      <c r="AX16" s="76"/>
      <c r="AY16" s="80" t="s">
        <v>8632</v>
      </c>
      <c r="AZ16" s="79" t="str">
        <f>HYPERLINK("https://t.co/wf1FypBByh")</f>
        <v>https://t.co/wf1FypBByh</v>
      </c>
      <c r="BA16" s="76" t="s">
        <v>66</v>
      </c>
      <c r="BB16" s="76" t="s">
        <v>358</v>
      </c>
      <c r="BC16" s="79" t="str">
        <f>HYPERLINK("https://twitter.com/leadglobalgroup")</f>
        <v>https://twitter.com/leadglobalgroup</v>
      </c>
      <c r="BD16" s="75" t="str">
        <f>REPLACE(INDEX(GroupVertices[Group],MATCH(Vertices[[#This Row],[Vertex]],GroupVertices[Vertex],0)),1,1,"")</f>
        <v>2</v>
      </c>
      <c r="BE16" s="45">
        <v>0</v>
      </c>
      <c r="BF16" s="46">
        <v>0</v>
      </c>
      <c r="BG16" s="45">
        <v>0</v>
      </c>
      <c r="BH16" s="46">
        <v>0</v>
      </c>
      <c r="BI16" s="45">
        <v>0</v>
      </c>
      <c r="BJ16" s="46">
        <v>0</v>
      </c>
      <c r="BK16" s="45">
        <v>53</v>
      </c>
      <c r="BL16" s="46">
        <v>54.08163265306123</v>
      </c>
      <c r="BM16" s="45">
        <v>98</v>
      </c>
      <c r="BN16" s="45" t="s">
        <v>8974</v>
      </c>
      <c r="BO16" s="45" t="s">
        <v>8991</v>
      </c>
      <c r="BP16" s="45" t="s">
        <v>8173</v>
      </c>
      <c r="BQ16" s="45" t="s">
        <v>8173</v>
      </c>
      <c r="BR16" s="45"/>
      <c r="BS16" s="45"/>
      <c r="BT16" s="97" t="s">
        <v>9017</v>
      </c>
      <c r="BU16" s="97" t="s">
        <v>9047</v>
      </c>
      <c r="BV16" s="97" t="s">
        <v>9065</v>
      </c>
      <c r="BW16" s="97" t="s">
        <v>9093</v>
      </c>
      <c r="BX16" s="2"/>
    </row>
    <row r="17" spans="1:76" ht="15">
      <c r="A17" s="61" t="s">
        <v>8014</v>
      </c>
      <c r="B17" s="62"/>
      <c r="C17" s="62" t="s">
        <v>64</v>
      </c>
      <c r="D17" s="63">
        <v>100</v>
      </c>
      <c r="E17" s="103"/>
      <c r="F17" s="85" t="str">
        <f>HYPERLINK("https://pbs.twimg.com/profile_images/1628659101617074181/_P4BlLFw_normal.jpg")</f>
        <v>https://pbs.twimg.com/profile_images/1628659101617074181/_P4BlLFw_normal.jpg</v>
      </c>
      <c r="G17" s="104"/>
      <c r="H17" s="66" t="s">
        <v>8014</v>
      </c>
      <c r="I17" s="67"/>
      <c r="J17" s="105" t="s">
        <v>159</v>
      </c>
      <c r="K17" s="66" t="s">
        <v>8659</v>
      </c>
      <c r="L17" s="106">
        <v>1</v>
      </c>
      <c r="M17" s="71">
        <v>1959.4893798828125</v>
      </c>
      <c r="N17" s="71">
        <v>2461.587158203125</v>
      </c>
      <c r="O17" s="72"/>
      <c r="P17" s="73"/>
      <c r="Q17" s="73"/>
      <c r="R17" s="107"/>
      <c r="S17" s="45">
        <v>0</v>
      </c>
      <c r="T17" s="45">
        <v>1</v>
      </c>
      <c r="U17" s="46">
        <v>0</v>
      </c>
      <c r="V17" s="46">
        <v>0.401433</v>
      </c>
      <c r="W17" s="46">
        <v>0.106696</v>
      </c>
      <c r="X17" s="46">
        <v>0.018063</v>
      </c>
      <c r="Y17" s="46">
        <v>0</v>
      </c>
      <c r="Z17" s="46">
        <v>0</v>
      </c>
      <c r="AA17" s="68">
        <v>17</v>
      </c>
      <c r="AB17" s="68"/>
      <c r="AC17" s="69"/>
      <c r="AD17" s="76" t="s">
        <v>8471</v>
      </c>
      <c r="AE17" s="80" t="s">
        <v>8512</v>
      </c>
      <c r="AF17" s="76">
        <v>292</v>
      </c>
      <c r="AG17" s="76">
        <v>180</v>
      </c>
      <c r="AH17" s="76">
        <v>5744</v>
      </c>
      <c r="AI17" s="76">
        <v>13</v>
      </c>
      <c r="AJ17" s="76" t="b">
        <v>0</v>
      </c>
      <c r="AK17" s="76" t="s">
        <v>339</v>
      </c>
      <c r="AL17" s="78">
        <v>40952.49074074074</v>
      </c>
      <c r="AM17" s="76" t="b">
        <v>0</v>
      </c>
      <c r="AN17" s="76" t="s">
        <v>303</v>
      </c>
      <c r="AO17" s="76" t="s">
        <v>8554</v>
      </c>
      <c r="AP17" s="79" t="str">
        <f>HYPERLINK("https://t.co/0c8eOrojG3")</f>
        <v>https://t.co/0c8eOrojG3</v>
      </c>
      <c r="AQ17" s="79" t="str">
        <f>HYPERLINK("https://www.tecnipesa.com/")</f>
        <v>https://www.tecnipesa.com/</v>
      </c>
      <c r="AR17" s="76" t="s">
        <v>8175</v>
      </c>
      <c r="AS17" s="76"/>
      <c r="AT17" s="76"/>
      <c r="AU17" s="76"/>
      <c r="AV17" s="76"/>
      <c r="AW17" s="76"/>
      <c r="AX17" s="76"/>
      <c r="AY17" s="80" t="s">
        <v>8633</v>
      </c>
      <c r="AZ17" s="79" t="str">
        <f>HYPERLINK("https://t.co/0c8eOrojG3")</f>
        <v>https://t.co/0c8eOrojG3</v>
      </c>
      <c r="BA17" s="76" t="s">
        <v>66</v>
      </c>
      <c r="BB17" s="76" t="s">
        <v>358</v>
      </c>
      <c r="BC17" s="79" t="str">
        <f>HYPERLINK("https://twitter.com/tecnipesa_id")</f>
        <v>https://twitter.com/tecnipesa_id</v>
      </c>
      <c r="BD17" s="75" t="str">
        <f>REPLACE(INDEX(GroupVertices[Group],MATCH(Vertices[[#This Row],[Vertex]],GroupVertices[Vertex],0)),1,1,"")</f>
        <v>1</v>
      </c>
      <c r="BE17" s="45">
        <v>0</v>
      </c>
      <c r="BF17" s="46">
        <v>0</v>
      </c>
      <c r="BG17" s="45">
        <v>0</v>
      </c>
      <c r="BH17" s="46">
        <v>0</v>
      </c>
      <c r="BI17" s="45">
        <v>0</v>
      </c>
      <c r="BJ17" s="46">
        <v>0</v>
      </c>
      <c r="BK17" s="45">
        <v>23</v>
      </c>
      <c r="BL17" s="46">
        <v>60.526315789473685</v>
      </c>
      <c r="BM17" s="45">
        <v>38</v>
      </c>
      <c r="BN17" s="45" t="s">
        <v>8975</v>
      </c>
      <c r="BO17" s="45" t="s">
        <v>8975</v>
      </c>
      <c r="BP17" s="45" t="s">
        <v>8175</v>
      </c>
      <c r="BQ17" s="45" t="s">
        <v>8175</v>
      </c>
      <c r="BR17" s="45" t="s">
        <v>8121</v>
      </c>
      <c r="BS17" s="45" t="s">
        <v>9000</v>
      </c>
      <c r="BT17" s="97" t="s">
        <v>9018</v>
      </c>
      <c r="BU17" s="97" t="s">
        <v>9018</v>
      </c>
      <c r="BV17" s="97" t="s">
        <v>9066</v>
      </c>
      <c r="BW17" s="97" t="s">
        <v>9066</v>
      </c>
      <c r="BX17" s="2"/>
    </row>
    <row r="18" spans="1:76" ht="15">
      <c r="A18" s="61" t="s">
        <v>8015</v>
      </c>
      <c r="B18" s="62"/>
      <c r="C18" s="62" t="s">
        <v>64</v>
      </c>
      <c r="D18" s="63">
        <v>100</v>
      </c>
      <c r="E18" s="103"/>
      <c r="F18" s="85" t="str">
        <f>HYPERLINK("https://pbs.twimg.com/profile_images/1115630844864028674/4zbruLPm_normal.png")</f>
        <v>https://pbs.twimg.com/profile_images/1115630844864028674/4zbruLPm_normal.png</v>
      </c>
      <c r="G18" s="104"/>
      <c r="H18" s="66" t="s">
        <v>8015</v>
      </c>
      <c r="I18" s="67"/>
      <c r="J18" s="105" t="s">
        <v>159</v>
      </c>
      <c r="K18" s="66" t="s">
        <v>8660</v>
      </c>
      <c r="L18" s="106">
        <v>1</v>
      </c>
      <c r="M18" s="71">
        <v>2040.1591796875</v>
      </c>
      <c r="N18" s="71">
        <v>9586.8935546875</v>
      </c>
      <c r="O18" s="72"/>
      <c r="P18" s="73"/>
      <c r="Q18" s="73"/>
      <c r="R18" s="107"/>
      <c r="S18" s="45">
        <v>0</v>
      </c>
      <c r="T18" s="45">
        <v>1</v>
      </c>
      <c r="U18" s="46">
        <v>0</v>
      </c>
      <c r="V18" s="46">
        <v>0.401433</v>
      </c>
      <c r="W18" s="46">
        <v>0.106696</v>
      </c>
      <c r="X18" s="46">
        <v>0.018063</v>
      </c>
      <c r="Y18" s="46">
        <v>0</v>
      </c>
      <c r="Z18" s="46">
        <v>0</v>
      </c>
      <c r="AA18" s="68">
        <v>18</v>
      </c>
      <c r="AB18" s="68"/>
      <c r="AC18" s="69"/>
      <c r="AD18" s="76" t="s">
        <v>8472</v>
      </c>
      <c r="AE18" s="80" t="s">
        <v>8443</v>
      </c>
      <c r="AF18" s="76">
        <v>288</v>
      </c>
      <c r="AG18" s="76">
        <v>75</v>
      </c>
      <c r="AH18" s="76">
        <v>366</v>
      </c>
      <c r="AI18" s="76">
        <v>3</v>
      </c>
      <c r="AJ18" s="76" t="b">
        <v>0</v>
      </c>
      <c r="AK18" s="76" t="s">
        <v>339</v>
      </c>
      <c r="AL18" s="78">
        <v>43564.62513888889</v>
      </c>
      <c r="AM18" s="76" t="b">
        <v>0</v>
      </c>
      <c r="AN18" s="76" t="s">
        <v>341</v>
      </c>
      <c r="AO18" s="76" t="s">
        <v>8555</v>
      </c>
      <c r="AP18" s="79" t="str">
        <f>HYPERLINK("https://t.co/kainPdH9dR")</f>
        <v>https://t.co/kainPdH9dR</v>
      </c>
      <c r="AQ18" s="79" t="str">
        <f>HYPERLINK("https://aolm.org.mx/")</f>
        <v>https://aolm.org.mx/</v>
      </c>
      <c r="AR18" s="76" t="s">
        <v>8595</v>
      </c>
      <c r="AS18" s="76"/>
      <c r="AT18" s="76"/>
      <c r="AU18" s="76"/>
      <c r="AV18" s="76"/>
      <c r="AW18" s="76"/>
      <c r="AX18" s="76"/>
      <c r="AY18" s="76"/>
      <c r="AZ18" s="79" t="str">
        <f>HYPERLINK("https://t.co/kainPdH9dR")</f>
        <v>https://t.co/kainPdH9dR</v>
      </c>
      <c r="BA18" s="76" t="s">
        <v>66</v>
      </c>
      <c r="BB18" s="76" t="s">
        <v>358</v>
      </c>
      <c r="BC18" s="79" t="str">
        <f>HYPERLINK("https://twitter.com/aolm_mx")</f>
        <v>https://twitter.com/aolm_mx</v>
      </c>
      <c r="BD18" s="75" t="str">
        <f>REPLACE(INDEX(GroupVertices[Group],MATCH(Vertices[[#This Row],[Vertex]],GroupVertices[Vertex],0)),1,1,"")</f>
        <v>1</v>
      </c>
      <c r="BE18" s="45">
        <v>0</v>
      </c>
      <c r="BF18" s="46">
        <v>0</v>
      </c>
      <c r="BG18" s="45">
        <v>0</v>
      </c>
      <c r="BH18" s="46">
        <v>0</v>
      </c>
      <c r="BI18" s="45">
        <v>0</v>
      </c>
      <c r="BJ18" s="46">
        <v>0</v>
      </c>
      <c r="BK18" s="45">
        <v>22</v>
      </c>
      <c r="BL18" s="46">
        <v>62.857142857142854</v>
      </c>
      <c r="BM18" s="45">
        <v>35</v>
      </c>
      <c r="BN18" s="45" t="s">
        <v>8976</v>
      </c>
      <c r="BO18" s="45" t="s">
        <v>8976</v>
      </c>
      <c r="BP18" s="45" t="s">
        <v>8889</v>
      </c>
      <c r="BQ18" s="45" t="s">
        <v>8889</v>
      </c>
      <c r="BR18" s="45"/>
      <c r="BS18" s="45"/>
      <c r="BT18" s="97" t="s">
        <v>9019</v>
      </c>
      <c r="BU18" s="97" t="s">
        <v>9019</v>
      </c>
      <c r="BV18" s="97" t="s">
        <v>9067</v>
      </c>
      <c r="BW18" s="97" t="s">
        <v>9067</v>
      </c>
      <c r="BX18" s="2"/>
    </row>
    <row r="19" spans="1:76" ht="15">
      <c r="A19" s="61" t="s">
        <v>266</v>
      </c>
      <c r="B19" s="62"/>
      <c r="C19" s="62" t="s">
        <v>64</v>
      </c>
      <c r="D19" s="63">
        <v>100</v>
      </c>
      <c r="E19" s="103"/>
      <c r="F19" s="85" t="str">
        <f>HYPERLINK("https://pbs.twimg.com/profile_images/875829647790964737/mJLoGN7N_normal.jpg")</f>
        <v>https://pbs.twimg.com/profile_images/875829647790964737/mJLoGN7N_normal.jpg</v>
      </c>
      <c r="G19" s="104"/>
      <c r="H19" s="66" t="s">
        <v>266</v>
      </c>
      <c r="I19" s="67"/>
      <c r="J19" s="105" t="s">
        <v>159</v>
      </c>
      <c r="K19" s="66" t="s">
        <v>8661</v>
      </c>
      <c r="L19" s="106">
        <v>1</v>
      </c>
      <c r="M19" s="71">
        <v>6486.98974609375</v>
      </c>
      <c r="N19" s="71">
        <v>412.1062927246094</v>
      </c>
      <c r="O19" s="72"/>
      <c r="P19" s="73"/>
      <c r="Q19" s="73"/>
      <c r="R19" s="107"/>
      <c r="S19" s="45">
        <v>0</v>
      </c>
      <c r="T19" s="45">
        <v>2</v>
      </c>
      <c r="U19" s="46">
        <v>164</v>
      </c>
      <c r="V19" s="46">
        <v>0.418515</v>
      </c>
      <c r="W19" s="46">
        <v>0.109798</v>
      </c>
      <c r="X19" s="46">
        <v>0.01922</v>
      </c>
      <c r="Y19" s="46">
        <v>0</v>
      </c>
      <c r="Z19" s="46">
        <v>0</v>
      </c>
      <c r="AA19" s="68">
        <v>19</v>
      </c>
      <c r="AB19" s="68"/>
      <c r="AC19" s="69"/>
      <c r="AD19" s="76" t="s">
        <v>336</v>
      </c>
      <c r="AE19" s="80" t="s">
        <v>338</v>
      </c>
      <c r="AF19" s="76">
        <v>652</v>
      </c>
      <c r="AG19" s="76">
        <v>3166</v>
      </c>
      <c r="AH19" s="76">
        <v>6628</v>
      </c>
      <c r="AI19" s="76">
        <v>39</v>
      </c>
      <c r="AJ19" s="76" t="b">
        <v>0</v>
      </c>
      <c r="AK19" s="76" t="s">
        <v>339</v>
      </c>
      <c r="AL19" s="78">
        <v>41189.115532407406</v>
      </c>
      <c r="AM19" s="76" t="b">
        <v>0</v>
      </c>
      <c r="AN19" s="76" t="s">
        <v>345</v>
      </c>
      <c r="AO19" s="76" t="s">
        <v>352</v>
      </c>
      <c r="AP19" s="79" t="str">
        <f>HYPERLINK("https://t.co/4HppPNmBIg")</f>
        <v>https://t.co/4HppPNmBIg</v>
      </c>
      <c r="AQ19" s="79" t="str">
        <f>HYPERLINK("https://www.linkedin.com/in/dayaangel/")</f>
        <v>https://www.linkedin.com/in/dayaangel/</v>
      </c>
      <c r="AR19" s="76" t="s">
        <v>354</v>
      </c>
      <c r="AS19" s="76"/>
      <c r="AT19" s="76"/>
      <c r="AU19" s="76"/>
      <c r="AV19" s="76" t="s">
        <v>356</v>
      </c>
      <c r="AW19" s="76"/>
      <c r="AX19" s="76"/>
      <c r="AY19" s="76"/>
      <c r="AZ19" s="79" t="str">
        <f>HYPERLINK("https://t.co/4HppPNmBIg")</f>
        <v>https://t.co/4HppPNmBIg</v>
      </c>
      <c r="BA19" s="76" t="s">
        <v>66</v>
      </c>
      <c r="BB19" s="76" t="s">
        <v>358</v>
      </c>
      <c r="BC19" s="79" t="str">
        <f>HYPERLINK("https://twitter.com/daya1angel")</f>
        <v>https://twitter.com/daya1angel</v>
      </c>
      <c r="BD19" s="75" t="str">
        <f>REPLACE(INDEX(GroupVertices[Group],MATCH(Vertices[[#This Row],[Vertex]],GroupVertices[Vertex],0)),1,1,"")</f>
        <v>5</v>
      </c>
      <c r="BE19" s="45">
        <v>0</v>
      </c>
      <c r="BF19" s="46">
        <v>0</v>
      </c>
      <c r="BG19" s="45">
        <v>0</v>
      </c>
      <c r="BH19" s="46">
        <v>0</v>
      </c>
      <c r="BI19" s="45">
        <v>0</v>
      </c>
      <c r="BJ19" s="46">
        <v>0</v>
      </c>
      <c r="BK19" s="45">
        <v>75</v>
      </c>
      <c r="BL19" s="46">
        <v>56.81818181818182</v>
      </c>
      <c r="BM19" s="45">
        <v>132</v>
      </c>
      <c r="BN19" s="45"/>
      <c r="BO19" s="45"/>
      <c r="BP19" s="45"/>
      <c r="BQ19" s="45"/>
      <c r="BR19" s="45" t="s">
        <v>8122</v>
      </c>
      <c r="BS19" s="45" t="s">
        <v>9001</v>
      </c>
      <c r="BT19" s="97" t="s">
        <v>9020</v>
      </c>
      <c r="BU19" s="97" t="s">
        <v>9048</v>
      </c>
      <c r="BV19" s="97" t="s">
        <v>9068</v>
      </c>
      <c r="BW19" s="97" t="s">
        <v>9094</v>
      </c>
      <c r="BX19" s="2"/>
    </row>
    <row r="20" spans="1:76" ht="15">
      <c r="A20" s="61" t="s">
        <v>8035</v>
      </c>
      <c r="B20" s="62"/>
      <c r="C20" s="62" t="s">
        <v>64</v>
      </c>
      <c r="D20" s="63">
        <v>800</v>
      </c>
      <c r="E20" s="103"/>
      <c r="F20" s="85" t="str">
        <f>HYPERLINK("https://pbs.twimg.com/profile_images/1596742727563091969/v8UVaZua_normal.jpg")</f>
        <v>https://pbs.twimg.com/profile_images/1596742727563091969/v8UVaZua_normal.jpg</v>
      </c>
      <c r="G20" s="104"/>
      <c r="H20" s="66" t="s">
        <v>8035</v>
      </c>
      <c r="I20" s="67"/>
      <c r="J20" s="105" t="s">
        <v>75</v>
      </c>
      <c r="K20" s="66" t="s">
        <v>8662</v>
      </c>
      <c r="L20" s="106">
        <v>938.3125</v>
      </c>
      <c r="M20" s="71">
        <v>7028.4658203125</v>
      </c>
      <c r="N20" s="71">
        <v>2628.1494140625</v>
      </c>
      <c r="O20" s="72"/>
      <c r="P20" s="73"/>
      <c r="Q20" s="73"/>
      <c r="R20" s="107"/>
      <c r="S20" s="45">
        <v>3</v>
      </c>
      <c r="T20" s="45">
        <v>1</v>
      </c>
      <c r="U20" s="46">
        <v>84</v>
      </c>
      <c r="V20" s="46">
        <v>0.293585</v>
      </c>
      <c r="W20" s="46">
        <v>0.020329</v>
      </c>
      <c r="X20" s="46">
        <v>0.023136</v>
      </c>
      <c r="Y20" s="46">
        <v>0</v>
      </c>
      <c r="Z20" s="46">
        <v>0</v>
      </c>
      <c r="AA20" s="68">
        <v>20</v>
      </c>
      <c r="AB20" s="68"/>
      <c r="AC20" s="69"/>
      <c r="AD20" s="76" t="s">
        <v>8473</v>
      </c>
      <c r="AE20" s="80" t="s">
        <v>8454</v>
      </c>
      <c r="AF20" s="76">
        <v>44</v>
      </c>
      <c r="AG20" s="76">
        <v>305</v>
      </c>
      <c r="AH20" s="76">
        <v>763</v>
      </c>
      <c r="AI20" s="76">
        <v>0</v>
      </c>
      <c r="AJ20" s="76" t="b">
        <v>0</v>
      </c>
      <c r="AK20" s="76" t="s">
        <v>339</v>
      </c>
      <c r="AL20" s="78">
        <v>44891.62605324074</v>
      </c>
      <c r="AM20" s="76" t="b">
        <v>0</v>
      </c>
      <c r="AN20" s="76" t="s">
        <v>8532</v>
      </c>
      <c r="AO20" s="76" t="s">
        <v>8556</v>
      </c>
      <c r="AP20" s="79" t="str">
        <f>HYPERLINK("https://t.co/YwEOwKcqXi")</f>
        <v>https://t.co/YwEOwKcqXi</v>
      </c>
      <c r="AQ20" s="79" t="str">
        <f>HYPERLINK("https://www.linkedin.com/in/mariamarthacarrascosa/")</f>
        <v>https://www.linkedin.com/in/mariamarthacarrascosa/</v>
      </c>
      <c r="AR20" s="76" t="s">
        <v>8596</v>
      </c>
      <c r="AS20" s="76"/>
      <c r="AT20" s="76"/>
      <c r="AU20" s="76"/>
      <c r="AV20" s="76" t="s">
        <v>8622</v>
      </c>
      <c r="AW20" s="76"/>
      <c r="AX20" s="76"/>
      <c r="AY20" s="76"/>
      <c r="AZ20" s="79" t="str">
        <f>HYPERLINK("https://t.co/YwEOwKcqXi")</f>
        <v>https://t.co/YwEOwKcqXi</v>
      </c>
      <c r="BA20" s="76" t="s">
        <v>66</v>
      </c>
      <c r="BB20" s="76" t="s">
        <v>358</v>
      </c>
      <c r="BC20" s="79" t="str">
        <f>HYPERLINK("https://twitter.com/mcr_xadis")</f>
        <v>https://twitter.com/mcr_xadis</v>
      </c>
      <c r="BD20" s="75" t="str">
        <f>REPLACE(INDEX(GroupVertices[Group],MATCH(Vertices[[#This Row],[Vertex]],GroupVertices[Vertex],0)),1,1,"")</f>
        <v>5</v>
      </c>
      <c r="BE20" s="45">
        <v>0</v>
      </c>
      <c r="BF20" s="46">
        <v>0</v>
      </c>
      <c r="BG20" s="45">
        <v>0</v>
      </c>
      <c r="BH20" s="46">
        <v>0</v>
      </c>
      <c r="BI20" s="45">
        <v>0</v>
      </c>
      <c r="BJ20" s="46">
        <v>0</v>
      </c>
      <c r="BK20" s="45">
        <v>170</v>
      </c>
      <c r="BL20" s="46">
        <v>59.02777777777778</v>
      </c>
      <c r="BM20" s="45">
        <v>288</v>
      </c>
      <c r="BN20" s="45" t="s">
        <v>8977</v>
      </c>
      <c r="BO20" s="45" t="s">
        <v>8992</v>
      </c>
      <c r="BP20" s="45" t="s">
        <v>8180</v>
      </c>
      <c r="BQ20" s="45" t="s">
        <v>8180</v>
      </c>
      <c r="BR20" s="45" t="s">
        <v>8891</v>
      </c>
      <c r="BS20" s="45" t="s">
        <v>9002</v>
      </c>
      <c r="BT20" s="97" t="s">
        <v>9021</v>
      </c>
      <c r="BU20" s="97" t="s">
        <v>9049</v>
      </c>
      <c r="BV20" s="97" t="s">
        <v>9069</v>
      </c>
      <c r="BW20" s="97" t="s">
        <v>9095</v>
      </c>
      <c r="BX20" s="2"/>
    </row>
    <row r="21" spans="1:76" ht="15">
      <c r="A21" s="61" t="s">
        <v>8016</v>
      </c>
      <c r="B21" s="62"/>
      <c r="C21" s="62" t="s">
        <v>64</v>
      </c>
      <c r="D21" s="63">
        <v>100</v>
      </c>
      <c r="E21" s="103"/>
      <c r="F21" s="85" t="str">
        <f>HYPERLINK("https://pbs.twimg.com/profile_images/1560965547680043008/7qeZEMZz_normal.jpg")</f>
        <v>https://pbs.twimg.com/profile_images/1560965547680043008/7qeZEMZz_normal.jpg</v>
      </c>
      <c r="G21" s="104"/>
      <c r="H21" s="66" t="s">
        <v>8016</v>
      </c>
      <c r="I21" s="67"/>
      <c r="J21" s="105" t="s">
        <v>159</v>
      </c>
      <c r="K21" s="66" t="s">
        <v>8663</v>
      </c>
      <c r="L21" s="106">
        <v>1</v>
      </c>
      <c r="M21" s="71">
        <v>4747.8955078125</v>
      </c>
      <c r="N21" s="71">
        <v>8403.46875</v>
      </c>
      <c r="O21" s="72"/>
      <c r="P21" s="73"/>
      <c r="Q21" s="73"/>
      <c r="R21" s="107"/>
      <c r="S21" s="45">
        <v>0</v>
      </c>
      <c r="T21" s="45">
        <v>1</v>
      </c>
      <c r="U21" s="46">
        <v>0</v>
      </c>
      <c r="V21" s="46">
        <v>0.314723</v>
      </c>
      <c r="W21" s="46">
        <v>0.031491</v>
      </c>
      <c r="X21" s="46">
        <v>0.018276</v>
      </c>
      <c r="Y21" s="46">
        <v>0</v>
      </c>
      <c r="Z21" s="46">
        <v>0</v>
      </c>
      <c r="AA21" s="68">
        <v>21</v>
      </c>
      <c r="AB21" s="68"/>
      <c r="AC21" s="69"/>
      <c r="AD21" s="76" t="s">
        <v>8474</v>
      </c>
      <c r="AE21" s="80" t="s">
        <v>8513</v>
      </c>
      <c r="AF21" s="76">
        <v>118</v>
      </c>
      <c r="AG21" s="76">
        <v>206</v>
      </c>
      <c r="AH21" s="76">
        <v>1895</v>
      </c>
      <c r="AI21" s="76">
        <v>1</v>
      </c>
      <c r="AJ21" s="76" t="b">
        <v>0</v>
      </c>
      <c r="AK21" s="76" t="s">
        <v>339</v>
      </c>
      <c r="AL21" s="78">
        <v>40832.199108796296</v>
      </c>
      <c r="AM21" s="76" t="b">
        <v>0</v>
      </c>
      <c r="AN21" s="76" t="s">
        <v>342</v>
      </c>
      <c r="AO21" s="76" t="s">
        <v>8557</v>
      </c>
      <c r="AP21" s="76"/>
      <c r="AQ21" s="76"/>
      <c r="AR21" s="76"/>
      <c r="AS21" s="76"/>
      <c r="AT21" s="76"/>
      <c r="AU21" s="76"/>
      <c r="AV21" s="76"/>
      <c r="AW21" s="76"/>
      <c r="AX21" s="76"/>
      <c r="AY21" s="76"/>
      <c r="AZ21" s="76"/>
      <c r="BA21" s="76" t="s">
        <v>66</v>
      </c>
      <c r="BB21" s="76" t="s">
        <v>358</v>
      </c>
      <c r="BC21" s="79" t="str">
        <f>HYPERLINK("https://twitter.com/mauhdez85")</f>
        <v>https://twitter.com/mauhdez85</v>
      </c>
      <c r="BD21" s="75" t="str">
        <f>REPLACE(INDEX(GroupVertices[Group],MATCH(Vertices[[#This Row],[Vertex]],GroupVertices[Vertex],0)),1,1,"")</f>
        <v>2</v>
      </c>
      <c r="BE21" s="45">
        <v>0</v>
      </c>
      <c r="BF21" s="46">
        <v>0</v>
      </c>
      <c r="BG21" s="45">
        <v>0</v>
      </c>
      <c r="BH21" s="46">
        <v>0</v>
      </c>
      <c r="BI21" s="45">
        <v>0</v>
      </c>
      <c r="BJ21" s="46">
        <v>0</v>
      </c>
      <c r="BK21" s="45">
        <v>11</v>
      </c>
      <c r="BL21" s="46">
        <v>55</v>
      </c>
      <c r="BM21" s="45">
        <v>20</v>
      </c>
      <c r="BN21" s="45"/>
      <c r="BO21" s="45"/>
      <c r="BP21" s="45"/>
      <c r="BQ21" s="45"/>
      <c r="BR21" s="45"/>
      <c r="BS21" s="45"/>
      <c r="BT21" s="97" t="s">
        <v>9016</v>
      </c>
      <c r="BU21" s="97" t="s">
        <v>9016</v>
      </c>
      <c r="BV21" s="97" t="s">
        <v>9064</v>
      </c>
      <c r="BW21" s="97" t="s">
        <v>9064</v>
      </c>
      <c r="BX21" s="2"/>
    </row>
    <row r="22" spans="1:76" ht="15">
      <c r="A22" s="61" t="s">
        <v>8017</v>
      </c>
      <c r="B22" s="62"/>
      <c r="C22" s="62" t="s">
        <v>64</v>
      </c>
      <c r="D22" s="63">
        <v>100</v>
      </c>
      <c r="E22" s="103"/>
      <c r="F22" s="85" t="str">
        <f>HYPERLINK("https://pbs.twimg.com/profile_images/1595896480027488261/LeXE5IUC_normal.jpg")</f>
        <v>https://pbs.twimg.com/profile_images/1595896480027488261/LeXE5IUC_normal.jpg</v>
      </c>
      <c r="G22" s="104"/>
      <c r="H22" s="66" t="s">
        <v>8017</v>
      </c>
      <c r="I22" s="67"/>
      <c r="J22" s="105" t="s">
        <v>159</v>
      </c>
      <c r="K22" s="66" t="s">
        <v>8664</v>
      </c>
      <c r="L22" s="106">
        <v>1</v>
      </c>
      <c r="M22" s="71">
        <v>3254.505859375</v>
      </c>
      <c r="N22" s="71">
        <v>3601.244873046875</v>
      </c>
      <c r="O22" s="72"/>
      <c r="P22" s="73"/>
      <c r="Q22" s="73"/>
      <c r="R22" s="107"/>
      <c r="S22" s="45">
        <v>0</v>
      </c>
      <c r="T22" s="45">
        <v>1</v>
      </c>
      <c r="U22" s="46">
        <v>0</v>
      </c>
      <c r="V22" s="46">
        <v>0.401433</v>
      </c>
      <c r="W22" s="46">
        <v>0.106696</v>
      </c>
      <c r="X22" s="46">
        <v>0.018063</v>
      </c>
      <c r="Y22" s="46">
        <v>0</v>
      </c>
      <c r="Z22" s="46">
        <v>0</v>
      </c>
      <c r="AA22" s="68">
        <v>22</v>
      </c>
      <c r="AB22" s="68"/>
      <c r="AC22" s="69"/>
      <c r="AD22" s="76" t="s">
        <v>8475</v>
      </c>
      <c r="AE22" s="80" t="s">
        <v>8444</v>
      </c>
      <c r="AF22" s="76">
        <v>2227</v>
      </c>
      <c r="AG22" s="76">
        <v>82</v>
      </c>
      <c r="AH22" s="76">
        <v>7757</v>
      </c>
      <c r="AI22" s="76">
        <v>18</v>
      </c>
      <c r="AJ22" s="76" t="b">
        <v>0</v>
      </c>
      <c r="AK22" s="76" t="s">
        <v>339</v>
      </c>
      <c r="AL22" s="78">
        <v>42815.805601851855</v>
      </c>
      <c r="AM22" s="76" t="b">
        <v>0</v>
      </c>
      <c r="AN22" s="76"/>
      <c r="AO22" s="76" t="s">
        <v>8558</v>
      </c>
      <c r="AP22" s="79" t="str">
        <f>HYPERLINK("https://t.co/6uP7IaGzPs")</f>
        <v>https://t.co/6uP7IaGzPs</v>
      </c>
      <c r="AQ22" s="79" t="str">
        <f>HYPERLINK("http://www.tlcmagazinemexico.com.mx")</f>
        <v>http://www.tlcmagazinemexico.com.mx</v>
      </c>
      <c r="AR22" s="76" t="s">
        <v>8597</v>
      </c>
      <c r="AS22" s="76"/>
      <c r="AT22" s="76"/>
      <c r="AU22" s="76"/>
      <c r="AV22" s="76"/>
      <c r="AW22" s="76"/>
      <c r="AX22" s="76"/>
      <c r="AY22" s="76"/>
      <c r="AZ22" s="79" t="str">
        <f>HYPERLINK("https://t.co/6uP7IaGzPs")</f>
        <v>https://t.co/6uP7IaGzPs</v>
      </c>
      <c r="BA22" s="76" t="s">
        <v>66</v>
      </c>
      <c r="BB22" s="76" t="s">
        <v>358</v>
      </c>
      <c r="BC22" s="79" t="str">
        <f>HYPERLINK("https://twitter.com/tlcmagazinemx")</f>
        <v>https://twitter.com/tlcmagazinemx</v>
      </c>
      <c r="BD22" s="75" t="str">
        <f>REPLACE(INDEX(GroupVertices[Group],MATCH(Vertices[[#This Row],[Vertex]],GroupVertices[Vertex],0)),1,1,"")</f>
        <v>1</v>
      </c>
      <c r="BE22" s="45">
        <v>0</v>
      </c>
      <c r="BF22" s="46">
        <v>0</v>
      </c>
      <c r="BG22" s="45">
        <v>0</v>
      </c>
      <c r="BH22" s="46">
        <v>0</v>
      </c>
      <c r="BI22" s="45">
        <v>0</v>
      </c>
      <c r="BJ22" s="46">
        <v>0</v>
      </c>
      <c r="BK22" s="45">
        <v>12</v>
      </c>
      <c r="BL22" s="46">
        <v>52.17391304347826</v>
      </c>
      <c r="BM22" s="45">
        <v>23</v>
      </c>
      <c r="BN22" s="45" t="s">
        <v>8978</v>
      </c>
      <c r="BO22" s="45" t="s">
        <v>8978</v>
      </c>
      <c r="BP22" s="45" t="s">
        <v>8889</v>
      </c>
      <c r="BQ22" s="45" t="s">
        <v>8889</v>
      </c>
      <c r="BR22" s="45"/>
      <c r="BS22" s="45"/>
      <c r="BT22" s="97" t="s">
        <v>9022</v>
      </c>
      <c r="BU22" s="97" t="s">
        <v>9022</v>
      </c>
      <c r="BV22" s="97" t="s">
        <v>9070</v>
      </c>
      <c r="BW22" s="97" t="s">
        <v>9070</v>
      </c>
      <c r="BX22" s="2"/>
    </row>
    <row r="23" spans="1:76" ht="15">
      <c r="A23" s="61" t="s">
        <v>8018</v>
      </c>
      <c r="B23" s="62"/>
      <c r="C23" s="62" t="s">
        <v>64</v>
      </c>
      <c r="D23" s="63">
        <v>100</v>
      </c>
      <c r="E23" s="103"/>
      <c r="F23" s="85" t="str">
        <f>HYPERLINK("https://pbs.twimg.com/profile_images/1464312525110104076/V-V2MVG9_normal.jpg")</f>
        <v>https://pbs.twimg.com/profile_images/1464312525110104076/V-V2MVG9_normal.jpg</v>
      </c>
      <c r="G23" s="104"/>
      <c r="H23" s="66" t="s">
        <v>8018</v>
      </c>
      <c r="I23" s="67"/>
      <c r="J23" s="105" t="s">
        <v>159</v>
      </c>
      <c r="K23" s="66" t="s">
        <v>8665</v>
      </c>
      <c r="L23" s="106">
        <v>1</v>
      </c>
      <c r="M23" s="71">
        <v>9564.2607421875</v>
      </c>
      <c r="N23" s="71">
        <v>3942.1220703125</v>
      </c>
      <c r="O23" s="72"/>
      <c r="P23" s="73"/>
      <c r="Q23" s="73"/>
      <c r="R23" s="107"/>
      <c r="S23" s="45">
        <v>0</v>
      </c>
      <c r="T23" s="45">
        <v>1</v>
      </c>
      <c r="U23" s="46">
        <v>0</v>
      </c>
      <c r="V23" s="46">
        <v>0.021277</v>
      </c>
      <c r="W23" s="46">
        <v>0</v>
      </c>
      <c r="X23" s="46">
        <v>0.01938</v>
      </c>
      <c r="Y23" s="46">
        <v>0</v>
      </c>
      <c r="Z23" s="46">
        <v>0</v>
      </c>
      <c r="AA23" s="68">
        <v>23</v>
      </c>
      <c r="AB23" s="68"/>
      <c r="AC23" s="69"/>
      <c r="AD23" s="76" t="s">
        <v>8476</v>
      </c>
      <c r="AE23" s="80" t="s">
        <v>8445</v>
      </c>
      <c r="AF23" s="76">
        <v>4299</v>
      </c>
      <c r="AG23" s="76">
        <v>714</v>
      </c>
      <c r="AH23" s="76">
        <v>156774</v>
      </c>
      <c r="AI23" s="76">
        <v>13</v>
      </c>
      <c r="AJ23" s="76" t="b">
        <v>0</v>
      </c>
      <c r="AK23" s="76" t="s">
        <v>339</v>
      </c>
      <c r="AL23" s="78">
        <v>43998.575532407405</v>
      </c>
      <c r="AM23" s="76" t="b">
        <v>0</v>
      </c>
      <c r="AN23" s="76" t="s">
        <v>343</v>
      </c>
      <c r="AO23" s="76" t="s">
        <v>8559</v>
      </c>
      <c r="AP23" s="76"/>
      <c r="AQ23" s="76"/>
      <c r="AR23" s="76"/>
      <c r="AS23" s="76"/>
      <c r="AT23" s="76"/>
      <c r="AU23" s="76"/>
      <c r="AV23" s="76"/>
      <c r="AW23" s="76"/>
      <c r="AX23" s="76"/>
      <c r="AY23" s="76"/>
      <c r="AZ23" s="76"/>
      <c r="BA23" s="76" t="s">
        <v>66</v>
      </c>
      <c r="BB23" s="76" t="s">
        <v>358</v>
      </c>
      <c r="BC23" s="79" t="str">
        <f>HYPERLINK("https://twitter.com/elnorte_mty")</f>
        <v>https://twitter.com/elnorte_mty</v>
      </c>
      <c r="BD23" s="75" t="str">
        <f>REPLACE(INDEX(GroupVertices[Group],MATCH(Vertices[[#This Row],[Vertex]],GroupVertices[Vertex],0)),1,1,"")</f>
        <v>6</v>
      </c>
      <c r="BE23" s="45">
        <v>0</v>
      </c>
      <c r="BF23" s="46">
        <v>0</v>
      </c>
      <c r="BG23" s="45">
        <v>0</v>
      </c>
      <c r="BH23" s="46">
        <v>0</v>
      </c>
      <c r="BI23" s="45">
        <v>0</v>
      </c>
      <c r="BJ23" s="46">
        <v>0</v>
      </c>
      <c r="BK23" s="45">
        <v>12</v>
      </c>
      <c r="BL23" s="46">
        <v>66.66666666666667</v>
      </c>
      <c r="BM23" s="45">
        <v>18</v>
      </c>
      <c r="BN23" s="45" t="s">
        <v>8876</v>
      </c>
      <c r="BO23" s="45" t="s">
        <v>8876</v>
      </c>
      <c r="BP23" s="45" t="s">
        <v>8177</v>
      </c>
      <c r="BQ23" s="45" t="s">
        <v>8177</v>
      </c>
      <c r="BR23" s="45"/>
      <c r="BS23" s="45"/>
      <c r="BT23" s="97" t="s">
        <v>9023</v>
      </c>
      <c r="BU23" s="97" t="s">
        <v>9023</v>
      </c>
      <c r="BV23" s="97" t="s">
        <v>9071</v>
      </c>
      <c r="BW23" s="97" t="s">
        <v>9071</v>
      </c>
      <c r="BX23" s="2"/>
    </row>
    <row r="24" spans="1:76" ht="15">
      <c r="A24" s="61" t="s">
        <v>8037</v>
      </c>
      <c r="B24" s="62"/>
      <c r="C24" s="62" t="s">
        <v>64</v>
      </c>
      <c r="D24" s="63">
        <v>566.6666666666667</v>
      </c>
      <c r="E24" s="103"/>
      <c r="F24" s="85" t="str">
        <f>HYPERLINK("https://pbs.twimg.com/profile_images/1638671666048892929/tCaq-FI5_normal.jpg")</f>
        <v>https://pbs.twimg.com/profile_images/1638671666048892929/tCaq-FI5_normal.jpg</v>
      </c>
      <c r="G24" s="104"/>
      <c r="H24" s="66" t="s">
        <v>8037</v>
      </c>
      <c r="I24" s="67"/>
      <c r="J24" s="105" t="s">
        <v>159</v>
      </c>
      <c r="K24" s="66" t="s">
        <v>8666</v>
      </c>
      <c r="L24" s="106">
        <v>625.875</v>
      </c>
      <c r="M24" s="71">
        <v>9564.2607421875</v>
      </c>
      <c r="N24" s="71">
        <v>1458.639404296875</v>
      </c>
      <c r="O24" s="72"/>
      <c r="P24" s="73"/>
      <c r="Q24" s="73"/>
      <c r="R24" s="107"/>
      <c r="S24" s="45">
        <v>2</v>
      </c>
      <c r="T24" s="45">
        <v>1</v>
      </c>
      <c r="U24" s="46">
        <v>0</v>
      </c>
      <c r="V24" s="46">
        <v>0.021277</v>
      </c>
      <c r="W24" s="46">
        <v>0</v>
      </c>
      <c r="X24" s="46">
        <v>0.022287</v>
      </c>
      <c r="Y24" s="46">
        <v>0</v>
      </c>
      <c r="Z24" s="46">
        <v>0</v>
      </c>
      <c r="AA24" s="68">
        <v>24</v>
      </c>
      <c r="AB24" s="68"/>
      <c r="AC24" s="69"/>
      <c r="AD24" s="76" t="s">
        <v>8477</v>
      </c>
      <c r="AE24" s="80" t="s">
        <v>8455</v>
      </c>
      <c r="AF24" s="76">
        <v>377</v>
      </c>
      <c r="AG24" s="76">
        <v>1071</v>
      </c>
      <c r="AH24" s="76">
        <v>463</v>
      </c>
      <c r="AI24" s="76">
        <v>4</v>
      </c>
      <c r="AJ24" s="76" t="b">
        <v>0</v>
      </c>
      <c r="AK24" s="76" t="s">
        <v>339</v>
      </c>
      <c r="AL24" s="78">
        <v>43203.878657407404</v>
      </c>
      <c r="AM24" s="76" t="b">
        <v>0</v>
      </c>
      <c r="AN24" s="76" t="s">
        <v>8533</v>
      </c>
      <c r="AO24" s="76" t="s">
        <v>8560</v>
      </c>
      <c r="AP24" s="79" t="str">
        <f>HYPERLINK("https://t.co/zSVDrM6XqU")</f>
        <v>https://t.co/zSVDrM6XqU</v>
      </c>
      <c r="AQ24" s="79" t="str">
        <f>HYPERLINK("http://www.loci.com.mx")</f>
        <v>http://www.loci.com.mx</v>
      </c>
      <c r="AR24" s="76" t="s">
        <v>8598</v>
      </c>
      <c r="AS24" s="76"/>
      <c r="AT24" s="76"/>
      <c r="AU24" s="76"/>
      <c r="AV24" s="76"/>
      <c r="AW24" s="76"/>
      <c r="AX24" s="76"/>
      <c r="AY24" s="76"/>
      <c r="AZ24" s="79" t="str">
        <f>HYPERLINK("https://t.co/zSVDrM6XqU")</f>
        <v>https://t.co/zSVDrM6XqU</v>
      </c>
      <c r="BA24" s="76" t="s">
        <v>66</v>
      </c>
      <c r="BB24" s="76" t="s">
        <v>358</v>
      </c>
      <c r="BC24" s="79" t="str">
        <f>HYPERLINK("https://twitter.com/grupo_loci")</f>
        <v>https://twitter.com/grupo_loci</v>
      </c>
      <c r="BD24" s="75" t="str">
        <f>REPLACE(INDEX(GroupVertices[Group],MATCH(Vertices[[#This Row],[Vertex]],GroupVertices[Vertex],0)),1,1,"")</f>
        <v>6</v>
      </c>
      <c r="BE24" s="45">
        <v>0</v>
      </c>
      <c r="BF24" s="46">
        <v>0</v>
      </c>
      <c r="BG24" s="45">
        <v>0</v>
      </c>
      <c r="BH24" s="46">
        <v>0</v>
      </c>
      <c r="BI24" s="45">
        <v>0</v>
      </c>
      <c r="BJ24" s="46">
        <v>0</v>
      </c>
      <c r="BK24" s="45">
        <v>22</v>
      </c>
      <c r="BL24" s="46">
        <v>68.75</v>
      </c>
      <c r="BM24" s="45">
        <v>32</v>
      </c>
      <c r="BN24" s="45" t="s">
        <v>8155</v>
      </c>
      <c r="BO24" s="45" t="s">
        <v>8155</v>
      </c>
      <c r="BP24" s="45" t="s">
        <v>8173</v>
      </c>
      <c r="BQ24" s="45" t="s">
        <v>8173</v>
      </c>
      <c r="BR24" s="45" t="s">
        <v>8129</v>
      </c>
      <c r="BS24" s="45" t="s">
        <v>9003</v>
      </c>
      <c r="BT24" s="97" t="s">
        <v>9024</v>
      </c>
      <c r="BU24" s="97" t="s">
        <v>9024</v>
      </c>
      <c r="BV24" s="97" t="s">
        <v>9072</v>
      </c>
      <c r="BW24" s="97" t="s">
        <v>9072</v>
      </c>
      <c r="BX24" s="2"/>
    </row>
    <row r="25" spans="1:76" ht="15">
      <c r="A25" s="61" t="s">
        <v>8020</v>
      </c>
      <c r="B25" s="62"/>
      <c r="C25" s="62" t="s">
        <v>64</v>
      </c>
      <c r="D25" s="63">
        <v>100</v>
      </c>
      <c r="E25" s="103"/>
      <c r="F25" s="85" t="str">
        <f>HYPERLINK("https://pbs.twimg.com/profile_images/1641176255046320129/tUBdg9Ns_normal.jpg")</f>
        <v>https://pbs.twimg.com/profile_images/1641176255046320129/tUBdg9Ns_normal.jpg</v>
      </c>
      <c r="G25" s="104"/>
      <c r="H25" s="66" t="s">
        <v>8020</v>
      </c>
      <c r="I25" s="67"/>
      <c r="J25" s="105" t="s">
        <v>159</v>
      </c>
      <c r="K25" s="66" t="s">
        <v>8667</v>
      </c>
      <c r="L25" s="106">
        <v>1</v>
      </c>
      <c r="M25" s="71">
        <v>6486.98974609375</v>
      </c>
      <c r="N25" s="71">
        <v>9586.8935546875</v>
      </c>
      <c r="O25" s="72"/>
      <c r="P25" s="73"/>
      <c r="Q25" s="73"/>
      <c r="R25" s="107"/>
      <c r="S25" s="45">
        <v>0</v>
      </c>
      <c r="T25" s="45">
        <v>2</v>
      </c>
      <c r="U25" s="46">
        <v>0</v>
      </c>
      <c r="V25" s="46">
        <v>0.405571</v>
      </c>
      <c r="W25" s="46">
        <v>0.129058</v>
      </c>
      <c r="X25" s="46">
        <v>0.019092</v>
      </c>
      <c r="Y25" s="46">
        <v>0.5</v>
      </c>
      <c r="Z25" s="46">
        <v>0</v>
      </c>
      <c r="AA25" s="68">
        <v>25</v>
      </c>
      <c r="AB25" s="68"/>
      <c r="AC25" s="69"/>
      <c r="AD25" s="76" t="s">
        <v>8478</v>
      </c>
      <c r="AE25" s="80" t="s">
        <v>8514</v>
      </c>
      <c r="AF25" s="76">
        <v>2436</v>
      </c>
      <c r="AG25" s="76">
        <v>485</v>
      </c>
      <c r="AH25" s="76">
        <v>9970</v>
      </c>
      <c r="AI25" s="76">
        <v>24</v>
      </c>
      <c r="AJ25" s="76" t="b">
        <v>0</v>
      </c>
      <c r="AK25" s="76" t="s">
        <v>339</v>
      </c>
      <c r="AL25" s="78">
        <v>40239.01081018519</v>
      </c>
      <c r="AM25" s="76" t="b">
        <v>0</v>
      </c>
      <c r="AN25" s="76" t="s">
        <v>350</v>
      </c>
      <c r="AO25" s="76" t="s">
        <v>8561</v>
      </c>
      <c r="AP25" s="79" t="str">
        <f>HYPERLINK("https://t.co/UA78yxLNb8")</f>
        <v>https://t.co/UA78yxLNb8</v>
      </c>
      <c r="AQ25" s="79" t="str">
        <f>HYPERLINK("https://motoradiesel.com/")</f>
        <v>https://motoradiesel.com/</v>
      </c>
      <c r="AR25" s="76" t="s">
        <v>8599</v>
      </c>
      <c r="AS25" s="76"/>
      <c r="AT25" s="76"/>
      <c r="AU25" s="76"/>
      <c r="AV25" s="76"/>
      <c r="AW25" s="76"/>
      <c r="AX25" s="76"/>
      <c r="AY25" s="80" t="s">
        <v>8634</v>
      </c>
      <c r="AZ25" s="79" t="str">
        <f>HYPERLINK("https://t.co/UA78yxLNb8")</f>
        <v>https://t.co/UA78yxLNb8</v>
      </c>
      <c r="BA25" s="76" t="s">
        <v>66</v>
      </c>
      <c r="BB25" s="76" t="s">
        <v>358</v>
      </c>
      <c r="BC25" s="79" t="str">
        <f>HYPERLINK("https://twitter.com/motoradiesel")</f>
        <v>https://twitter.com/motoradiesel</v>
      </c>
      <c r="BD25" s="75" t="str">
        <f>REPLACE(INDEX(GroupVertices[Group],MATCH(Vertices[[#This Row],[Vertex]],GroupVertices[Vertex],0)),1,1,"")</f>
        <v>4</v>
      </c>
      <c r="BE25" s="45">
        <v>0</v>
      </c>
      <c r="BF25" s="46">
        <v>0</v>
      </c>
      <c r="BG25" s="45">
        <v>0</v>
      </c>
      <c r="BH25" s="46">
        <v>0</v>
      </c>
      <c r="BI25" s="45">
        <v>0</v>
      </c>
      <c r="BJ25" s="46">
        <v>0</v>
      </c>
      <c r="BK25" s="45">
        <v>10</v>
      </c>
      <c r="BL25" s="46">
        <v>50</v>
      </c>
      <c r="BM25" s="45">
        <v>20</v>
      </c>
      <c r="BN25" s="45"/>
      <c r="BO25" s="45"/>
      <c r="BP25" s="45"/>
      <c r="BQ25" s="45"/>
      <c r="BR25" s="45"/>
      <c r="BS25" s="45"/>
      <c r="BT25" s="97" t="s">
        <v>9025</v>
      </c>
      <c r="BU25" s="97" t="s">
        <v>9025</v>
      </c>
      <c r="BV25" s="97" t="s">
        <v>9073</v>
      </c>
      <c r="BW25" s="97" t="s">
        <v>9073</v>
      </c>
      <c r="BX25" s="2"/>
    </row>
    <row r="26" spans="1:76" ht="15">
      <c r="A26" s="61" t="s">
        <v>8021</v>
      </c>
      <c r="B26" s="62"/>
      <c r="C26" s="62" t="s">
        <v>64</v>
      </c>
      <c r="D26" s="63">
        <v>100</v>
      </c>
      <c r="E26" s="103"/>
      <c r="F26" s="85" t="str">
        <f>HYPERLINK("https://pbs.twimg.com/profile_images/1458595218018689024/BLgyAgwf_normal.jpg")</f>
        <v>https://pbs.twimg.com/profile_images/1458595218018689024/BLgyAgwf_normal.jpg</v>
      </c>
      <c r="G26" s="104"/>
      <c r="H26" s="66" t="s">
        <v>8021</v>
      </c>
      <c r="I26" s="67"/>
      <c r="J26" s="105" t="s">
        <v>159</v>
      </c>
      <c r="K26" s="66" t="s">
        <v>8668</v>
      </c>
      <c r="L26" s="106">
        <v>1</v>
      </c>
      <c r="M26" s="71">
        <v>5868.6142578125</v>
      </c>
      <c r="N26" s="71">
        <v>428.6291198730469</v>
      </c>
      <c r="O26" s="72"/>
      <c r="P26" s="73"/>
      <c r="Q26" s="73"/>
      <c r="R26" s="107"/>
      <c r="S26" s="45">
        <v>0</v>
      </c>
      <c r="T26" s="45">
        <v>1</v>
      </c>
      <c r="U26" s="46">
        <v>0</v>
      </c>
      <c r="V26" s="46">
        <v>0.314723</v>
      </c>
      <c r="W26" s="46">
        <v>0.031491</v>
      </c>
      <c r="X26" s="46">
        <v>0.018276</v>
      </c>
      <c r="Y26" s="46">
        <v>0</v>
      </c>
      <c r="Z26" s="46">
        <v>0</v>
      </c>
      <c r="AA26" s="68">
        <v>26</v>
      </c>
      <c r="AB26" s="68"/>
      <c r="AC26" s="69"/>
      <c r="AD26" s="76" t="s">
        <v>8479</v>
      </c>
      <c r="AE26" s="80" t="s">
        <v>8515</v>
      </c>
      <c r="AF26" s="76">
        <v>248</v>
      </c>
      <c r="AG26" s="76">
        <v>186</v>
      </c>
      <c r="AH26" s="76">
        <v>1310</v>
      </c>
      <c r="AI26" s="76">
        <v>5</v>
      </c>
      <c r="AJ26" s="76" t="b">
        <v>0</v>
      </c>
      <c r="AK26" s="76" t="s">
        <v>339</v>
      </c>
      <c r="AL26" s="78">
        <v>42237.7124537037</v>
      </c>
      <c r="AM26" s="76" t="b">
        <v>0</v>
      </c>
      <c r="AN26" s="76" t="s">
        <v>341</v>
      </c>
      <c r="AO26" s="76" t="s">
        <v>8562</v>
      </c>
      <c r="AP26" s="79" t="str">
        <f>HYPERLINK("https://t.co/As0BTyrDub")</f>
        <v>https://t.co/As0BTyrDub</v>
      </c>
      <c r="AQ26" s="79" t="str">
        <f>HYPERLINK("http://www.intermodalexpress.com.mx/")</f>
        <v>http://www.intermodalexpress.com.mx/</v>
      </c>
      <c r="AR26" s="76" t="s">
        <v>8600</v>
      </c>
      <c r="AS26" s="76"/>
      <c r="AT26" s="76"/>
      <c r="AU26" s="76"/>
      <c r="AV26" s="76" t="s">
        <v>8623</v>
      </c>
      <c r="AW26" s="76"/>
      <c r="AX26" s="76"/>
      <c r="AY26" s="80" t="s">
        <v>8635</v>
      </c>
      <c r="AZ26" s="79" t="str">
        <f>HYPERLINK("https://t.co/As0BTyrDub")</f>
        <v>https://t.co/As0BTyrDub</v>
      </c>
      <c r="BA26" s="76" t="s">
        <v>66</v>
      </c>
      <c r="BB26" s="76" t="s">
        <v>358</v>
      </c>
      <c r="BC26" s="79" t="str">
        <f>HYPERLINK("https://twitter.com/intermodalexp")</f>
        <v>https://twitter.com/intermodalexp</v>
      </c>
      <c r="BD26" s="75" t="str">
        <f>REPLACE(INDEX(GroupVertices[Group],MATCH(Vertices[[#This Row],[Vertex]],GroupVertices[Vertex],0)),1,1,"")</f>
        <v>2</v>
      </c>
      <c r="BE26" s="45">
        <v>0</v>
      </c>
      <c r="BF26" s="46">
        <v>0</v>
      </c>
      <c r="BG26" s="45">
        <v>0</v>
      </c>
      <c r="BH26" s="46">
        <v>0</v>
      </c>
      <c r="BI26" s="45">
        <v>0</v>
      </c>
      <c r="BJ26" s="46">
        <v>0</v>
      </c>
      <c r="BK26" s="45">
        <v>11</v>
      </c>
      <c r="BL26" s="46">
        <v>52.38095238095238</v>
      </c>
      <c r="BM26" s="45">
        <v>21</v>
      </c>
      <c r="BN26" s="45"/>
      <c r="BO26" s="45"/>
      <c r="BP26" s="45"/>
      <c r="BQ26" s="45"/>
      <c r="BR26" s="45"/>
      <c r="BS26" s="45"/>
      <c r="BT26" s="97" t="s">
        <v>9026</v>
      </c>
      <c r="BU26" s="97" t="s">
        <v>9026</v>
      </c>
      <c r="BV26" s="97" t="s">
        <v>9074</v>
      </c>
      <c r="BW26" s="97" t="s">
        <v>9074</v>
      </c>
      <c r="BX26" s="2"/>
    </row>
    <row r="27" spans="1:76" ht="15">
      <c r="A27" s="61" t="s">
        <v>8022</v>
      </c>
      <c r="B27" s="62"/>
      <c r="C27" s="62" t="s">
        <v>64</v>
      </c>
      <c r="D27" s="63">
        <v>333.33333333333337</v>
      </c>
      <c r="E27" s="103"/>
      <c r="F27" s="85" t="str">
        <f>HYPERLINK("https://pbs.twimg.com/profile_images/1578435791453245441/gifFEg6w_normal.jpg")</f>
        <v>https://pbs.twimg.com/profile_images/1578435791453245441/gifFEg6w_normal.jpg</v>
      </c>
      <c r="G27" s="104"/>
      <c r="H27" s="66" t="s">
        <v>8022</v>
      </c>
      <c r="I27" s="67"/>
      <c r="J27" s="105" t="s">
        <v>159</v>
      </c>
      <c r="K27" s="66" t="s">
        <v>8669</v>
      </c>
      <c r="L27" s="106">
        <v>313.4375</v>
      </c>
      <c r="M27" s="71">
        <v>373.1700134277344</v>
      </c>
      <c r="N27" s="71">
        <v>3071.203125</v>
      </c>
      <c r="O27" s="72"/>
      <c r="P27" s="73"/>
      <c r="Q27" s="73"/>
      <c r="R27" s="107"/>
      <c r="S27" s="45">
        <v>1</v>
      </c>
      <c r="T27" s="45">
        <v>1</v>
      </c>
      <c r="U27" s="46">
        <v>0</v>
      </c>
      <c r="V27" s="46">
        <v>0.405571</v>
      </c>
      <c r="W27" s="46">
        <v>0.125908</v>
      </c>
      <c r="X27" s="46">
        <v>0.019527</v>
      </c>
      <c r="Y27" s="46">
        <v>0.5</v>
      </c>
      <c r="Z27" s="46">
        <v>0</v>
      </c>
      <c r="AA27" s="68">
        <v>27</v>
      </c>
      <c r="AB27" s="68"/>
      <c r="AC27" s="69"/>
      <c r="AD27" s="76" t="s">
        <v>8480</v>
      </c>
      <c r="AE27" s="80" t="s">
        <v>8446</v>
      </c>
      <c r="AF27" s="76">
        <v>11</v>
      </c>
      <c r="AG27" s="76">
        <v>0</v>
      </c>
      <c r="AH27" s="76">
        <v>14</v>
      </c>
      <c r="AI27" s="76">
        <v>0</v>
      </c>
      <c r="AJ27" s="76" t="b">
        <v>0</v>
      </c>
      <c r="AK27" s="76" t="s">
        <v>339</v>
      </c>
      <c r="AL27" s="78">
        <v>44841.72347222222</v>
      </c>
      <c r="AM27" s="76" t="b">
        <v>0</v>
      </c>
      <c r="AN27" s="76"/>
      <c r="AO27" s="76" t="s">
        <v>8563</v>
      </c>
      <c r="AP27" s="76"/>
      <c r="AQ27" s="76"/>
      <c r="AR27" s="76"/>
      <c r="AS27" s="76"/>
      <c r="AT27" s="76"/>
      <c r="AU27" s="76"/>
      <c r="AV27" s="76"/>
      <c r="AW27" s="76"/>
      <c r="AX27" s="76"/>
      <c r="AY27" s="76"/>
      <c r="AZ27" s="76"/>
      <c r="BA27" s="76" t="s">
        <v>66</v>
      </c>
      <c r="BB27" s="76" t="s">
        <v>358</v>
      </c>
      <c r="BC27" s="79" t="str">
        <f>HYPERLINK("https://twitter.com/shipzoco")</f>
        <v>https://twitter.com/shipzoco</v>
      </c>
      <c r="BD27" s="75" t="str">
        <f>REPLACE(INDEX(GroupVertices[Group],MATCH(Vertices[[#This Row],[Vertex]],GroupVertices[Vertex],0)),1,1,"")</f>
        <v>1</v>
      </c>
      <c r="BE27" s="45">
        <v>1</v>
      </c>
      <c r="BF27" s="46">
        <v>5</v>
      </c>
      <c r="BG27" s="45">
        <v>0</v>
      </c>
      <c r="BH27" s="46">
        <v>0</v>
      </c>
      <c r="BI27" s="45">
        <v>0</v>
      </c>
      <c r="BJ27" s="46">
        <v>0</v>
      </c>
      <c r="BK27" s="45">
        <v>9</v>
      </c>
      <c r="BL27" s="46">
        <v>45</v>
      </c>
      <c r="BM27" s="45">
        <v>20</v>
      </c>
      <c r="BN27" s="45" t="s">
        <v>8979</v>
      </c>
      <c r="BO27" s="45" t="s">
        <v>8979</v>
      </c>
      <c r="BP27" s="45" t="s">
        <v>279</v>
      </c>
      <c r="BQ27" s="45" t="s">
        <v>279</v>
      </c>
      <c r="BR27" s="45"/>
      <c r="BS27" s="45"/>
      <c r="BT27" s="97" t="s">
        <v>9027</v>
      </c>
      <c r="BU27" s="97" t="s">
        <v>9027</v>
      </c>
      <c r="BV27" s="97" t="s">
        <v>9075</v>
      </c>
      <c r="BW27" s="97" t="s">
        <v>9075</v>
      </c>
      <c r="BX27" s="2"/>
    </row>
    <row r="28" spans="1:76" ht="15">
      <c r="A28" s="61" t="s">
        <v>8023</v>
      </c>
      <c r="B28" s="62"/>
      <c r="C28" s="62" t="s">
        <v>64</v>
      </c>
      <c r="D28" s="63">
        <v>100</v>
      </c>
      <c r="E28" s="103"/>
      <c r="F28" s="85" t="str">
        <f>HYPERLINK("https://pbs.twimg.com/profile_images/1295804898999545862/NWSB8GEE_normal.jpg")</f>
        <v>https://pbs.twimg.com/profile_images/1295804898999545862/NWSB8GEE_normal.jpg</v>
      </c>
      <c r="G28" s="104"/>
      <c r="H28" s="66" t="s">
        <v>8023</v>
      </c>
      <c r="I28" s="67"/>
      <c r="J28" s="105" t="s">
        <v>159</v>
      </c>
      <c r="K28" s="66" t="s">
        <v>8670</v>
      </c>
      <c r="L28" s="106">
        <v>1</v>
      </c>
      <c r="M28" s="71">
        <v>732.593994140625</v>
      </c>
      <c r="N28" s="71">
        <v>1953.3790283203125</v>
      </c>
      <c r="O28" s="72"/>
      <c r="P28" s="73"/>
      <c r="Q28" s="73"/>
      <c r="R28" s="107"/>
      <c r="S28" s="45">
        <v>0</v>
      </c>
      <c r="T28" s="45">
        <v>2</v>
      </c>
      <c r="U28" s="46">
        <v>0</v>
      </c>
      <c r="V28" s="46">
        <v>0.405571</v>
      </c>
      <c r="W28" s="46">
        <v>0.125908</v>
      </c>
      <c r="X28" s="46">
        <v>0.019527</v>
      </c>
      <c r="Y28" s="46">
        <v>0.5</v>
      </c>
      <c r="Z28" s="46">
        <v>0</v>
      </c>
      <c r="AA28" s="68">
        <v>28</v>
      </c>
      <c r="AB28" s="68"/>
      <c r="AC28" s="69"/>
      <c r="AD28" s="76" t="s">
        <v>8481</v>
      </c>
      <c r="AE28" s="80" t="s">
        <v>8447</v>
      </c>
      <c r="AF28" s="76">
        <v>2</v>
      </c>
      <c r="AG28" s="76">
        <v>3</v>
      </c>
      <c r="AH28" s="76">
        <v>12</v>
      </c>
      <c r="AI28" s="76">
        <v>0</v>
      </c>
      <c r="AJ28" s="76" t="b">
        <v>0</v>
      </c>
      <c r="AK28" s="76" t="s">
        <v>339</v>
      </c>
      <c r="AL28" s="78">
        <v>44061.80925925926</v>
      </c>
      <c r="AM28" s="76" t="b">
        <v>0</v>
      </c>
      <c r="AN28" s="76" t="s">
        <v>8534</v>
      </c>
      <c r="AO28" s="76" t="s">
        <v>8564</v>
      </c>
      <c r="AP28" s="76"/>
      <c r="AQ28" s="76"/>
      <c r="AR28" s="76"/>
      <c r="AS28" s="76"/>
      <c r="AT28" s="76"/>
      <c r="AU28" s="76"/>
      <c r="AV28" s="76"/>
      <c r="AW28" s="76"/>
      <c r="AX28" s="76"/>
      <c r="AY28" s="76"/>
      <c r="AZ28" s="76"/>
      <c r="BA28" s="76" t="s">
        <v>66</v>
      </c>
      <c r="BB28" s="76" t="s">
        <v>358</v>
      </c>
      <c r="BC28" s="79" t="str">
        <f>HYPERLINK("https://twitter.com/nichosolano")</f>
        <v>https://twitter.com/nichosolano</v>
      </c>
      <c r="BD28" s="75" t="str">
        <f>REPLACE(INDEX(GroupVertices[Group],MATCH(Vertices[[#This Row],[Vertex]],GroupVertices[Vertex],0)),1,1,"")</f>
        <v>1</v>
      </c>
      <c r="BE28" s="45">
        <v>1</v>
      </c>
      <c r="BF28" s="46">
        <v>4.545454545454546</v>
      </c>
      <c r="BG28" s="45">
        <v>0</v>
      </c>
      <c r="BH28" s="46">
        <v>0</v>
      </c>
      <c r="BI28" s="45">
        <v>0</v>
      </c>
      <c r="BJ28" s="46">
        <v>0</v>
      </c>
      <c r="BK28" s="45">
        <v>10</v>
      </c>
      <c r="BL28" s="46">
        <v>45.45454545454545</v>
      </c>
      <c r="BM28" s="45">
        <v>22</v>
      </c>
      <c r="BN28" s="45"/>
      <c r="BO28" s="45"/>
      <c r="BP28" s="45"/>
      <c r="BQ28" s="45"/>
      <c r="BR28" s="45"/>
      <c r="BS28" s="45"/>
      <c r="BT28" s="97" t="s">
        <v>9028</v>
      </c>
      <c r="BU28" s="97" t="s">
        <v>9028</v>
      </c>
      <c r="BV28" s="97" t="s">
        <v>9076</v>
      </c>
      <c r="BW28" s="97" t="s">
        <v>9076</v>
      </c>
      <c r="BX28" s="2"/>
    </row>
    <row r="29" spans="1:76" ht="15">
      <c r="A29" s="61" t="s">
        <v>8024</v>
      </c>
      <c r="B29" s="62"/>
      <c r="C29" s="62" t="s">
        <v>64</v>
      </c>
      <c r="D29" s="63">
        <v>100</v>
      </c>
      <c r="E29" s="103"/>
      <c r="F29" s="85" t="str">
        <f>HYPERLINK("https://pbs.twimg.com/profile_images/1625997630009446404/lZRDte_8_normal.jpg")</f>
        <v>https://pbs.twimg.com/profile_images/1625997630009446404/lZRDte_8_normal.jpg</v>
      </c>
      <c r="G29" s="104"/>
      <c r="H29" s="66" t="s">
        <v>8024</v>
      </c>
      <c r="I29" s="67"/>
      <c r="J29" s="105" t="s">
        <v>159</v>
      </c>
      <c r="K29" s="66" t="s">
        <v>8671</v>
      </c>
      <c r="L29" s="106">
        <v>1</v>
      </c>
      <c r="M29" s="71">
        <v>2359.4326171875</v>
      </c>
      <c r="N29" s="71">
        <v>412.1062927246094</v>
      </c>
      <c r="O29" s="72"/>
      <c r="P29" s="73"/>
      <c r="Q29" s="73"/>
      <c r="R29" s="107"/>
      <c r="S29" s="45">
        <v>0</v>
      </c>
      <c r="T29" s="45">
        <v>1</v>
      </c>
      <c r="U29" s="46">
        <v>0</v>
      </c>
      <c r="V29" s="46">
        <v>0.401433</v>
      </c>
      <c r="W29" s="46">
        <v>0.106696</v>
      </c>
      <c r="X29" s="46">
        <v>0.018063</v>
      </c>
      <c r="Y29" s="46">
        <v>0</v>
      </c>
      <c r="Z29" s="46">
        <v>0</v>
      </c>
      <c r="AA29" s="68">
        <v>29</v>
      </c>
      <c r="AB29" s="68"/>
      <c r="AC29" s="69"/>
      <c r="AD29" s="76" t="s">
        <v>8482</v>
      </c>
      <c r="AE29" s="80" t="s">
        <v>8516</v>
      </c>
      <c r="AF29" s="76">
        <v>5324</v>
      </c>
      <c r="AG29" s="76">
        <v>1143</v>
      </c>
      <c r="AH29" s="76">
        <v>10568</v>
      </c>
      <c r="AI29" s="76">
        <v>64</v>
      </c>
      <c r="AJ29" s="76" t="b">
        <v>0</v>
      </c>
      <c r="AK29" s="76" t="s">
        <v>339</v>
      </c>
      <c r="AL29" s="78">
        <v>40429.918032407404</v>
      </c>
      <c r="AM29" s="76" t="b">
        <v>0</v>
      </c>
      <c r="AN29" s="76" t="s">
        <v>341</v>
      </c>
      <c r="AO29" s="76" t="s">
        <v>8565</v>
      </c>
      <c r="AP29" s="79" t="str">
        <f>HYPERLINK("https://t.co/H09fEPs4su")</f>
        <v>https://t.co/H09fEPs4su</v>
      </c>
      <c r="AQ29" s="79" t="str">
        <f>HYPERLINK("http://www.anierm.org.mx")</f>
        <v>http://www.anierm.org.mx</v>
      </c>
      <c r="AR29" s="76" t="s">
        <v>8601</v>
      </c>
      <c r="AS29" s="76"/>
      <c r="AT29" s="76"/>
      <c r="AU29" s="76"/>
      <c r="AV29" s="76"/>
      <c r="AW29" s="76"/>
      <c r="AX29" s="76"/>
      <c r="AY29" s="76"/>
      <c r="AZ29" s="79" t="str">
        <f>HYPERLINK("https://t.co/H09fEPs4su")</f>
        <v>https://t.co/H09fEPs4su</v>
      </c>
      <c r="BA29" s="76" t="s">
        <v>66</v>
      </c>
      <c r="BB29" s="76" t="s">
        <v>358</v>
      </c>
      <c r="BC29" s="79" t="str">
        <f>HYPERLINK("https://twitter.com/anierm_ac")</f>
        <v>https://twitter.com/anierm_ac</v>
      </c>
      <c r="BD29" s="75" t="str">
        <f>REPLACE(INDEX(GroupVertices[Group],MATCH(Vertices[[#This Row],[Vertex]],GroupVertices[Vertex],0)),1,1,"")</f>
        <v>1</v>
      </c>
      <c r="BE29" s="45">
        <v>0</v>
      </c>
      <c r="BF29" s="46">
        <v>0</v>
      </c>
      <c r="BG29" s="45">
        <v>0</v>
      </c>
      <c r="BH29" s="46">
        <v>0</v>
      </c>
      <c r="BI29" s="45">
        <v>0</v>
      </c>
      <c r="BJ29" s="46">
        <v>0</v>
      </c>
      <c r="BK29" s="45">
        <v>24</v>
      </c>
      <c r="BL29" s="46">
        <v>52.17391304347826</v>
      </c>
      <c r="BM29" s="45">
        <v>46</v>
      </c>
      <c r="BN29" s="45" t="s">
        <v>8980</v>
      </c>
      <c r="BO29" s="45" t="s">
        <v>8980</v>
      </c>
      <c r="BP29" s="45" t="s">
        <v>8889</v>
      </c>
      <c r="BQ29" s="45" t="s">
        <v>8889</v>
      </c>
      <c r="BR29" s="45"/>
      <c r="BS29" s="45"/>
      <c r="BT29" s="97" t="s">
        <v>9022</v>
      </c>
      <c r="BU29" s="97" t="s">
        <v>9022</v>
      </c>
      <c r="BV29" s="97" t="s">
        <v>9070</v>
      </c>
      <c r="BW29" s="97" t="s">
        <v>9070</v>
      </c>
      <c r="BX29" s="2"/>
    </row>
    <row r="30" spans="1:76" ht="15">
      <c r="A30" s="61" t="s">
        <v>8025</v>
      </c>
      <c r="B30" s="62"/>
      <c r="C30" s="62" t="s">
        <v>64</v>
      </c>
      <c r="D30" s="63">
        <v>100</v>
      </c>
      <c r="E30" s="103"/>
      <c r="F30" s="85" t="str">
        <f>HYPERLINK("https://pbs.twimg.com/profile_images/1635069444920688640/V3iZd98o_normal.jpg")</f>
        <v>https://pbs.twimg.com/profile_images/1635069444920688640/V3iZd98o_normal.jpg</v>
      </c>
      <c r="G30" s="104"/>
      <c r="H30" s="66" t="s">
        <v>8025</v>
      </c>
      <c r="I30" s="67"/>
      <c r="J30" s="105" t="s">
        <v>159</v>
      </c>
      <c r="K30" s="66" t="s">
        <v>8672</v>
      </c>
      <c r="L30" s="106">
        <v>1</v>
      </c>
      <c r="M30" s="71">
        <v>1411.0693359375</v>
      </c>
      <c r="N30" s="71">
        <v>527.820556640625</v>
      </c>
      <c r="O30" s="72"/>
      <c r="P30" s="73"/>
      <c r="Q30" s="73"/>
      <c r="R30" s="107"/>
      <c r="S30" s="45">
        <v>0</v>
      </c>
      <c r="T30" s="45">
        <v>1</v>
      </c>
      <c r="U30" s="46">
        <v>0</v>
      </c>
      <c r="V30" s="46">
        <v>0.401433</v>
      </c>
      <c r="W30" s="46">
        <v>0.106696</v>
      </c>
      <c r="X30" s="46">
        <v>0.018063</v>
      </c>
      <c r="Y30" s="46">
        <v>0</v>
      </c>
      <c r="Z30" s="46">
        <v>0</v>
      </c>
      <c r="AA30" s="68">
        <v>30</v>
      </c>
      <c r="AB30" s="68"/>
      <c r="AC30" s="69"/>
      <c r="AD30" s="76" t="s">
        <v>8483</v>
      </c>
      <c r="AE30" s="80" t="s">
        <v>8448</v>
      </c>
      <c r="AF30" s="76">
        <v>819</v>
      </c>
      <c r="AG30" s="76">
        <v>1654</v>
      </c>
      <c r="AH30" s="76">
        <v>1861</v>
      </c>
      <c r="AI30" s="76">
        <v>3</v>
      </c>
      <c r="AJ30" s="76" t="b">
        <v>0</v>
      </c>
      <c r="AK30" s="76" t="s">
        <v>339</v>
      </c>
      <c r="AL30" s="78">
        <v>42810.890706018516</v>
      </c>
      <c r="AM30" s="76" t="b">
        <v>0</v>
      </c>
      <c r="AN30" s="76" t="s">
        <v>8535</v>
      </c>
      <c r="AO30" s="76" t="s">
        <v>8566</v>
      </c>
      <c r="AP30" s="79" t="str">
        <f>HYPERLINK("https://t.co/fEdU0scfxZ")</f>
        <v>https://t.co/fEdU0scfxZ</v>
      </c>
      <c r="AQ30" s="79" t="str">
        <f>HYPERLINK("http://www.rinol.mx")</f>
        <v>http://www.rinol.mx</v>
      </c>
      <c r="AR30" s="76" t="s">
        <v>8602</v>
      </c>
      <c r="AS30" s="76"/>
      <c r="AT30" s="76"/>
      <c r="AU30" s="76"/>
      <c r="AV30" s="76"/>
      <c r="AW30" s="76"/>
      <c r="AX30" s="76"/>
      <c r="AY30" s="76"/>
      <c r="AZ30" s="79" t="str">
        <f>HYPERLINK("https://t.co/fEdU0scfxZ")</f>
        <v>https://t.co/fEdU0scfxZ</v>
      </c>
      <c r="BA30" s="76" t="s">
        <v>66</v>
      </c>
      <c r="BB30" s="76" t="s">
        <v>358</v>
      </c>
      <c r="BC30" s="79" t="str">
        <f>HYPERLINK("https://twitter.com/rinolmexico")</f>
        <v>https://twitter.com/rinolmexico</v>
      </c>
      <c r="BD30" s="75" t="str">
        <f>REPLACE(INDEX(GroupVertices[Group],MATCH(Vertices[[#This Row],[Vertex]],GroupVertices[Vertex],0)),1,1,"")</f>
        <v>1</v>
      </c>
      <c r="BE30" s="45">
        <v>0</v>
      </c>
      <c r="BF30" s="46">
        <v>0</v>
      </c>
      <c r="BG30" s="45">
        <v>0</v>
      </c>
      <c r="BH30" s="46">
        <v>0</v>
      </c>
      <c r="BI30" s="45">
        <v>0</v>
      </c>
      <c r="BJ30" s="46">
        <v>0</v>
      </c>
      <c r="BK30" s="45">
        <v>13</v>
      </c>
      <c r="BL30" s="46">
        <v>59.09090909090909</v>
      </c>
      <c r="BM30" s="45">
        <v>22</v>
      </c>
      <c r="BN30" s="45"/>
      <c r="BO30" s="45"/>
      <c r="BP30" s="45"/>
      <c r="BQ30" s="45"/>
      <c r="BR30" s="45"/>
      <c r="BS30" s="45"/>
      <c r="BT30" s="97" t="s">
        <v>9029</v>
      </c>
      <c r="BU30" s="97" t="s">
        <v>9029</v>
      </c>
      <c r="BV30" s="97" t="s">
        <v>9077</v>
      </c>
      <c r="BW30" s="97" t="s">
        <v>9077</v>
      </c>
      <c r="BX30" s="2"/>
    </row>
    <row r="31" spans="1:76" ht="15">
      <c r="A31" s="61" t="s">
        <v>8026</v>
      </c>
      <c r="B31" s="62"/>
      <c r="C31" s="62" t="s">
        <v>64</v>
      </c>
      <c r="D31" s="63">
        <v>100</v>
      </c>
      <c r="E31" s="103"/>
      <c r="F31" s="85" t="str">
        <f>HYPERLINK("https://pbs.twimg.com/profile_images/1602651348301914113/mUACLtCl_normal.jpg")</f>
        <v>https://pbs.twimg.com/profile_images/1602651348301914113/mUACLtCl_normal.jpg</v>
      </c>
      <c r="G31" s="104"/>
      <c r="H31" s="66" t="s">
        <v>8026</v>
      </c>
      <c r="I31" s="67"/>
      <c r="J31" s="105" t="s">
        <v>159</v>
      </c>
      <c r="K31" s="66" t="s">
        <v>8673</v>
      </c>
      <c r="L31" s="106">
        <v>1</v>
      </c>
      <c r="M31" s="71">
        <v>3923.274169921875</v>
      </c>
      <c r="N31" s="71">
        <v>1929.012451171875</v>
      </c>
      <c r="O31" s="72"/>
      <c r="P31" s="73"/>
      <c r="Q31" s="73"/>
      <c r="R31" s="107"/>
      <c r="S31" s="45">
        <v>0</v>
      </c>
      <c r="T31" s="45">
        <v>1</v>
      </c>
      <c r="U31" s="46">
        <v>0</v>
      </c>
      <c r="V31" s="46">
        <v>0.401433</v>
      </c>
      <c r="W31" s="46">
        <v>0.106696</v>
      </c>
      <c r="X31" s="46">
        <v>0.018063</v>
      </c>
      <c r="Y31" s="46">
        <v>0</v>
      </c>
      <c r="Z31" s="46">
        <v>0</v>
      </c>
      <c r="AA31" s="68">
        <v>31</v>
      </c>
      <c r="AB31" s="68"/>
      <c r="AC31" s="69"/>
      <c r="AD31" s="76" t="s">
        <v>8484</v>
      </c>
      <c r="AE31" s="80" t="s">
        <v>8517</v>
      </c>
      <c r="AF31" s="76">
        <v>1483</v>
      </c>
      <c r="AG31" s="76">
        <v>844</v>
      </c>
      <c r="AH31" s="76">
        <v>6991</v>
      </c>
      <c r="AI31" s="76">
        <v>125</v>
      </c>
      <c r="AJ31" s="76" t="b">
        <v>0</v>
      </c>
      <c r="AK31" s="76" t="s">
        <v>339</v>
      </c>
      <c r="AL31" s="78">
        <v>40134.76583333333</v>
      </c>
      <c r="AM31" s="76" t="b">
        <v>0</v>
      </c>
      <c r="AN31" s="76" t="s">
        <v>8536</v>
      </c>
      <c r="AO31" s="76" t="s">
        <v>8567</v>
      </c>
      <c r="AP31" s="79" t="str">
        <f>HYPERLINK("https://t.co/RvNAshbbPw")</f>
        <v>https://t.co/RvNAshbbPw</v>
      </c>
      <c r="AQ31" s="79" t="str">
        <f>HYPERLINK("http://www.loftware.com")</f>
        <v>http://www.loftware.com</v>
      </c>
      <c r="AR31" s="76" t="s">
        <v>8603</v>
      </c>
      <c r="AS31" s="76"/>
      <c r="AT31" s="76"/>
      <c r="AU31" s="76"/>
      <c r="AV31" s="76"/>
      <c r="AW31" s="76"/>
      <c r="AX31" s="76"/>
      <c r="AY31" s="80" t="s">
        <v>8636</v>
      </c>
      <c r="AZ31" s="79" t="str">
        <f>HYPERLINK("https://t.co/RvNAshbbPw")</f>
        <v>https://t.co/RvNAshbbPw</v>
      </c>
      <c r="BA31" s="76" t="s">
        <v>66</v>
      </c>
      <c r="BB31" s="76" t="s">
        <v>358</v>
      </c>
      <c r="BC31" s="79" t="str">
        <f>HYPERLINK("https://twitter.com/loftwareinc")</f>
        <v>https://twitter.com/loftwareinc</v>
      </c>
      <c r="BD31" s="75" t="str">
        <f>REPLACE(INDEX(GroupVertices[Group],MATCH(Vertices[[#This Row],[Vertex]],GroupVertices[Vertex],0)),1,1,"")</f>
        <v>1</v>
      </c>
      <c r="BE31" s="45">
        <v>1</v>
      </c>
      <c r="BF31" s="46">
        <v>2.0833333333333335</v>
      </c>
      <c r="BG31" s="45">
        <v>0</v>
      </c>
      <c r="BH31" s="46">
        <v>0</v>
      </c>
      <c r="BI31" s="45">
        <v>0</v>
      </c>
      <c r="BJ31" s="46">
        <v>0</v>
      </c>
      <c r="BK31" s="45">
        <v>27</v>
      </c>
      <c r="BL31" s="46">
        <v>56.25</v>
      </c>
      <c r="BM31" s="45">
        <v>48</v>
      </c>
      <c r="BN31" s="45" t="s">
        <v>8981</v>
      </c>
      <c r="BO31" s="45" t="s">
        <v>8981</v>
      </c>
      <c r="BP31" s="45" t="s">
        <v>279</v>
      </c>
      <c r="BQ31" s="45" t="s">
        <v>279</v>
      </c>
      <c r="BR31" s="45" t="s">
        <v>8124</v>
      </c>
      <c r="BS31" s="45" t="s">
        <v>8124</v>
      </c>
      <c r="BT31" s="97" t="s">
        <v>9030</v>
      </c>
      <c r="BU31" s="97" t="s">
        <v>9030</v>
      </c>
      <c r="BV31" s="97" t="s">
        <v>9078</v>
      </c>
      <c r="BW31" s="97" t="s">
        <v>9078</v>
      </c>
      <c r="BX31" s="2"/>
    </row>
    <row r="32" spans="1:76" ht="15">
      <c r="A32" s="61" t="s">
        <v>8027</v>
      </c>
      <c r="B32" s="62"/>
      <c r="C32" s="62" t="s">
        <v>64</v>
      </c>
      <c r="D32" s="63">
        <v>100</v>
      </c>
      <c r="E32" s="103"/>
      <c r="F32" s="85" t="str">
        <f>HYPERLINK("https://pbs.twimg.com/profile_images/1440455470678822916/D3U1Dsi1_normal.jpg")</f>
        <v>https://pbs.twimg.com/profile_images/1440455470678822916/D3U1Dsi1_normal.jpg</v>
      </c>
      <c r="G32" s="104"/>
      <c r="H32" s="66" t="s">
        <v>8027</v>
      </c>
      <c r="I32" s="67"/>
      <c r="J32" s="105" t="s">
        <v>159</v>
      </c>
      <c r="K32" s="66" t="s">
        <v>8674</v>
      </c>
      <c r="L32" s="106">
        <v>1</v>
      </c>
      <c r="M32" s="71">
        <v>5158.7294921875</v>
      </c>
      <c r="N32" s="71">
        <v>412.1062927246094</v>
      </c>
      <c r="O32" s="72"/>
      <c r="P32" s="73"/>
      <c r="Q32" s="73"/>
      <c r="R32" s="107"/>
      <c r="S32" s="45">
        <v>0</v>
      </c>
      <c r="T32" s="45">
        <v>1</v>
      </c>
      <c r="U32" s="46">
        <v>0</v>
      </c>
      <c r="V32" s="46">
        <v>0.314723</v>
      </c>
      <c r="W32" s="46">
        <v>0.031491</v>
      </c>
      <c r="X32" s="46">
        <v>0.018276</v>
      </c>
      <c r="Y32" s="46">
        <v>0</v>
      </c>
      <c r="Z32" s="46">
        <v>0</v>
      </c>
      <c r="AA32" s="68">
        <v>32</v>
      </c>
      <c r="AB32" s="68"/>
      <c r="AC32" s="69"/>
      <c r="AD32" s="76" t="s">
        <v>8485</v>
      </c>
      <c r="AE32" s="80" t="s">
        <v>8449</v>
      </c>
      <c r="AF32" s="76">
        <v>547</v>
      </c>
      <c r="AG32" s="76">
        <v>170</v>
      </c>
      <c r="AH32" s="76">
        <v>577</v>
      </c>
      <c r="AI32" s="76">
        <v>5</v>
      </c>
      <c r="AJ32" s="76" t="b">
        <v>0</v>
      </c>
      <c r="AK32" s="76" t="s">
        <v>339</v>
      </c>
      <c r="AL32" s="78">
        <v>42867.86109953704</v>
      </c>
      <c r="AM32" s="76" t="b">
        <v>0</v>
      </c>
      <c r="AN32" s="76" t="s">
        <v>344</v>
      </c>
      <c r="AO32" s="76" t="s">
        <v>8568</v>
      </c>
      <c r="AP32" s="79" t="str">
        <f>HYPERLINK("https://t.co/8z2pGQOT1O")</f>
        <v>https://t.co/8z2pGQOT1O</v>
      </c>
      <c r="AQ32" s="79" t="str">
        <f>HYPERLINK("http://www.amip.org.mx")</f>
        <v>http://www.amip.org.mx</v>
      </c>
      <c r="AR32" s="76" t="s">
        <v>8604</v>
      </c>
      <c r="AS32" s="76"/>
      <c r="AT32" s="76"/>
      <c r="AU32" s="76"/>
      <c r="AV32" s="76"/>
      <c r="AW32" s="76"/>
      <c r="AX32" s="76"/>
      <c r="AY32" s="80" t="s">
        <v>8637</v>
      </c>
      <c r="AZ32" s="79" t="str">
        <f>HYPERLINK("https://t.co/8z2pGQOT1O")</f>
        <v>https://t.co/8z2pGQOT1O</v>
      </c>
      <c r="BA32" s="76" t="s">
        <v>66</v>
      </c>
      <c r="BB32" s="76" t="s">
        <v>358</v>
      </c>
      <c r="BC32" s="79" t="str">
        <f>HYPERLINK("https://twitter.com/amipoficial")</f>
        <v>https://twitter.com/amipoficial</v>
      </c>
      <c r="BD32" s="75" t="str">
        <f>REPLACE(INDEX(GroupVertices[Group],MATCH(Vertices[[#This Row],[Vertex]],GroupVertices[Vertex],0)),1,1,"")</f>
        <v>2</v>
      </c>
      <c r="BE32" s="45">
        <v>0</v>
      </c>
      <c r="BF32" s="46">
        <v>0</v>
      </c>
      <c r="BG32" s="45">
        <v>0</v>
      </c>
      <c r="BH32" s="46">
        <v>0</v>
      </c>
      <c r="BI32" s="45">
        <v>0</v>
      </c>
      <c r="BJ32" s="46">
        <v>0</v>
      </c>
      <c r="BK32" s="45">
        <v>11</v>
      </c>
      <c r="BL32" s="46">
        <v>52.38095238095238</v>
      </c>
      <c r="BM32" s="45">
        <v>21</v>
      </c>
      <c r="BN32" s="45"/>
      <c r="BO32" s="45"/>
      <c r="BP32" s="45"/>
      <c r="BQ32" s="45"/>
      <c r="BR32" s="45"/>
      <c r="BS32" s="45"/>
      <c r="BT32" s="97" t="s">
        <v>9026</v>
      </c>
      <c r="BU32" s="97" t="s">
        <v>9026</v>
      </c>
      <c r="BV32" s="97" t="s">
        <v>9074</v>
      </c>
      <c r="BW32" s="97" t="s">
        <v>9074</v>
      </c>
      <c r="BX32" s="2"/>
    </row>
    <row r="33" spans="1:76" ht="15">
      <c r="A33" s="61" t="s">
        <v>8029</v>
      </c>
      <c r="B33" s="62"/>
      <c r="C33" s="62" t="s">
        <v>64</v>
      </c>
      <c r="D33" s="63">
        <v>333.33333333333337</v>
      </c>
      <c r="E33" s="103"/>
      <c r="F33" s="85" t="str">
        <f>HYPERLINK("https://pbs.twimg.com/profile_images/987377821696770048/GlDLmBwH_normal.jpg")</f>
        <v>https://pbs.twimg.com/profile_images/987377821696770048/GlDLmBwH_normal.jpg</v>
      </c>
      <c r="G33" s="104"/>
      <c r="H33" s="66" t="s">
        <v>8029</v>
      </c>
      <c r="I33" s="67"/>
      <c r="J33" s="105" t="s">
        <v>159</v>
      </c>
      <c r="K33" s="66" t="s">
        <v>8675</v>
      </c>
      <c r="L33" s="106">
        <v>313.4375</v>
      </c>
      <c r="M33" s="71">
        <v>4424.10986328125</v>
      </c>
      <c r="N33" s="71">
        <v>5445.24365234375</v>
      </c>
      <c r="O33" s="72"/>
      <c r="P33" s="73"/>
      <c r="Q33" s="73"/>
      <c r="R33" s="107"/>
      <c r="S33" s="45">
        <v>1</v>
      </c>
      <c r="T33" s="45">
        <v>1</v>
      </c>
      <c r="U33" s="46">
        <v>0</v>
      </c>
      <c r="V33" s="46">
        <v>0.432312</v>
      </c>
      <c r="W33" s="46">
        <v>0.138187</v>
      </c>
      <c r="X33" s="46">
        <v>0.018631</v>
      </c>
      <c r="Y33" s="46">
        <v>0.5</v>
      </c>
      <c r="Z33" s="46">
        <v>0</v>
      </c>
      <c r="AA33" s="68">
        <v>33</v>
      </c>
      <c r="AB33" s="68"/>
      <c r="AC33" s="69"/>
      <c r="AD33" s="76" t="s">
        <v>8486</v>
      </c>
      <c r="AE33" s="80" t="s">
        <v>8450</v>
      </c>
      <c r="AF33" s="76">
        <v>1489</v>
      </c>
      <c r="AG33" s="76">
        <v>287</v>
      </c>
      <c r="AH33" s="76">
        <v>1920</v>
      </c>
      <c r="AI33" s="76">
        <v>18</v>
      </c>
      <c r="AJ33" s="76" t="b">
        <v>0</v>
      </c>
      <c r="AK33" s="76" t="s">
        <v>339</v>
      </c>
      <c r="AL33" s="78">
        <v>42656.900243055556</v>
      </c>
      <c r="AM33" s="76" t="b">
        <v>0</v>
      </c>
      <c r="AN33" s="76" t="s">
        <v>349</v>
      </c>
      <c r="AO33" s="76" t="s">
        <v>8569</v>
      </c>
      <c r="AP33" s="79" t="str">
        <f>HYPERLINK("https://t.co/MSFBWwytZQ")</f>
        <v>https://t.co/MSFBWwytZQ</v>
      </c>
      <c r="AQ33" s="79" t="str">
        <f>HYPERLINK("http://www.amanac.org.mx")</f>
        <v>http://www.amanac.org.mx</v>
      </c>
      <c r="AR33" s="76" t="s">
        <v>8605</v>
      </c>
      <c r="AS33" s="76"/>
      <c r="AT33" s="76"/>
      <c r="AU33" s="76"/>
      <c r="AV33" s="76"/>
      <c r="AW33" s="76"/>
      <c r="AX33" s="76"/>
      <c r="AY33" s="80" t="s">
        <v>8638</v>
      </c>
      <c r="AZ33" s="79" t="str">
        <f>HYPERLINK("https://t.co/MSFBWwytZQ")</f>
        <v>https://t.co/MSFBWwytZQ</v>
      </c>
      <c r="BA33" s="76" t="s">
        <v>66</v>
      </c>
      <c r="BB33" s="76" t="s">
        <v>358</v>
      </c>
      <c r="BC33" s="79" t="str">
        <f>HYPERLINK("https://twitter.com/amanacoficial")</f>
        <v>https://twitter.com/amanacoficial</v>
      </c>
      <c r="BD33" s="75" t="str">
        <f>REPLACE(INDEX(GroupVertices[Group],MATCH(Vertices[[#This Row],[Vertex]],GroupVertices[Vertex],0)),1,1,"")</f>
        <v>2</v>
      </c>
      <c r="BE33" s="45">
        <v>0</v>
      </c>
      <c r="BF33" s="46">
        <v>0</v>
      </c>
      <c r="BG33" s="45">
        <v>0</v>
      </c>
      <c r="BH33" s="46">
        <v>0</v>
      </c>
      <c r="BI33" s="45">
        <v>0</v>
      </c>
      <c r="BJ33" s="46">
        <v>0</v>
      </c>
      <c r="BK33" s="45">
        <v>24</v>
      </c>
      <c r="BL33" s="46">
        <v>52.17391304347826</v>
      </c>
      <c r="BM33" s="45">
        <v>46</v>
      </c>
      <c r="BN33" s="45" t="s">
        <v>8982</v>
      </c>
      <c r="BO33" s="45" t="s">
        <v>8993</v>
      </c>
      <c r="BP33" s="45" t="s">
        <v>8173</v>
      </c>
      <c r="BQ33" s="45" t="s">
        <v>8173</v>
      </c>
      <c r="BR33" s="45"/>
      <c r="BS33" s="45"/>
      <c r="BT33" s="97" t="s">
        <v>9022</v>
      </c>
      <c r="BU33" s="97" t="s">
        <v>9022</v>
      </c>
      <c r="BV33" s="97" t="s">
        <v>9070</v>
      </c>
      <c r="BW33" s="97" t="s">
        <v>9070</v>
      </c>
      <c r="BX33" s="2"/>
    </row>
    <row r="34" spans="1:76" ht="15">
      <c r="A34" s="61" t="s">
        <v>8030</v>
      </c>
      <c r="B34" s="62"/>
      <c r="C34" s="62" t="s">
        <v>64</v>
      </c>
      <c r="D34" s="63">
        <v>333.33333333333337</v>
      </c>
      <c r="E34" s="103"/>
      <c r="F34" s="85" t="str">
        <f>HYPERLINK("https://pbs.twimg.com/profile_images/1613921669998837761/jhtiLjtU_normal.jpg")</f>
        <v>https://pbs.twimg.com/profile_images/1613921669998837761/jhtiLjtU_normal.jpg</v>
      </c>
      <c r="G34" s="104"/>
      <c r="H34" s="66" t="s">
        <v>8030</v>
      </c>
      <c r="I34" s="67"/>
      <c r="J34" s="105" t="s">
        <v>159</v>
      </c>
      <c r="K34" s="66" t="s">
        <v>8676</v>
      </c>
      <c r="L34" s="106">
        <v>313.4375</v>
      </c>
      <c r="M34" s="71">
        <v>8392.1708984375</v>
      </c>
      <c r="N34" s="71">
        <v>3394.454345703125</v>
      </c>
      <c r="O34" s="72"/>
      <c r="P34" s="73"/>
      <c r="Q34" s="73"/>
      <c r="R34" s="107"/>
      <c r="S34" s="45">
        <v>1</v>
      </c>
      <c r="T34" s="45">
        <v>1</v>
      </c>
      <c r="U34" s="46">
        <v>0</v>
      </c>
      <c r="V34" s="46">
        <v>0</v>
      </c>
      <c r="W34" s="46">
        <v>0</v>
      </c>
      <c r="X34" s="46">
        <v>0.020833</v>
      </c>
      <c r="Y34" s="46">
        <v>0</v>
      </c>
      <c r="Z34" s="46">
        <v>0</v>
      </c>
      <c r="AA34" s="68">
        <v>34</v>
      </c>
      <c r="AB34" s="68"/>
      <c r="AC34" s="69"/>
      <c r="AD34" s="76" t="s">
        <v>8487</v>
      </c>
      <c r="AE34" s="80" t="s">
        <v>8451</v>
      </c>
      <c r="AF34" s="76">
        <v>175</v>
      </c>
      <c r="AG34" s="76">
        <v>1144</v>
      </c>
      <c r="AH34" s="76">
        <v>433</v>
      </c>
      <c r="AI34" s="76">
        <v>0</v>
      </c>
      <c r="AJ34" s="76" t="b">
        <v>0</v>
      </c>
      <c r="AK34" s="76" t="s">
        <v>339</v>
      </c>
      <c r="AL34" s="78">
        <v>44203.88967592592</v>
      </c>
      <c r="AM34" s="76" t="b">
        <v>0</v>
      </c>
      <c r="AN34" s="76" t="s">
        <v>8537</v>
      </c>
      <c r="AO34" s="76" t="s">
        <v>8570</v>
      </c>
      <c r="AP34" s="79" t="str">
        <f>HYPERLINK("https://t.co/hLXlXoG6Ua")</f>
        <v>https://t.co/hLXlXoG6Ua</v>
      </c>
      <c r="AQ34" s="79" t="str">
        <f>HYPERLINK("http://www.cofremex.com.mx")</f>
        <v>http://www.cofremex.com.mx</v>
      </c>
      <c r="AR34" s="76" t="s">
        <v>8606</v>
      </c>
      <c r="AS34" s="76"/>
      <c r="AT34" s="76"/>
      <c r="AU34" s="76"/>
      <c r="AV34" s="76"/>
      <c r="AW34" s="76"/>
      <c r="AX34" s="76"/>
      <c r="AY34" s="80" t="s">
        <v>8639</v>
      </c>
      <c r="AZ34" s="79" t="str">
        <f>HYPERLINK("https://t.co/hLXlXoG6Ua")</f>
        <v>https://t.co/hLXlXoG6Ua</v>
      </c>
      <c r="BA34" s="76" t="s">
        <v>66</v>
      </c>
      <c r="BB34" s="76" t="s">
        <v>358</v>
      </c>
      <c r="BC34" s="79" t="str">
        <f>HYPERLINK("https://twitter.com/cofremexa")</f>
        <v>https://twitter.com/cofremexa</v>
      </c>
      <c r="BD34" s="75" t="str">
        <f>REPLACE(INDEX(GroupVertices[Group],MATCH(Vertices[[#This Row],[Vertex]],GroupVertices[Vertex],0)),1,1,"")</f>
        <v>8</v>
      </c>
      <c r="BE34" s="45">
        <v>0</v>
      </c>
      <c r="BF34" s="46">
        <v>0</v>
      </c>
      <c r="BG34" s="45">
        <v>0</v>
      </c>
      <c r="BH34" s="46">
        <v>0</v>
      </c>
      <c r="BI34" s="45">
        <v>0</v>
      </c>
      <c r="BJ34" s="46">
        <v>0</v>
      </c>
      <c r="BK34" s="45">
        <v>14</v>
      </c>
      <c r="BL34" s="46">
        <v>73.6842105263158</v>
      </c>
      <c r="BM34" s="45">
        <v>19</v>
      </c>
      <c r="BN34" s="45" t="s">
        <v>8879</v>
      </c>
      <c r="BO34" s="45" t="s">
        <v>8879</v>
      </c>
      <c r="BP34" s="45" t="s">
        <v>8177</v>
      </c>
      <c r="BQ34" s="45" t="s">
        <v>8177</v>
      </c>
      <c r="BR34" s="45" t="s">
        <v>8125</v>
      </c>
      <c r="BS34" s="45" t="s">
        <v>9004</v>
      </c>
      <c r="BT34" s="97" t="s">
        <v>9031</v>
      </c>
      <c r="BU34" s="97" t="s">
        <v>9031</v>
      </c>
      <c r="BV34" s="97" t="s">
        <v>9079</v>
      </c>
      <c r="BW34" s="97" t="s">
        <v>9079</v>
      </c>
      <c r="BX34" s="2"/>
    </row>
    <row r="35" spans="1:76" ht="15">
      <c r="A35" s="61" t="s">
        <v>8031</v>
      </c>
      <c r="B35" s="62"/>
      <c r="C35" s="62" t="s">
        <v>64</v>
      </c>
      <c r="D35" s="63">
        <v>100</v>
      </c>
      <c r="E35" s="103"/>
      <c r="F35" s="85" t="str">
        <f>HYPERLINK("https://pbs.twimg.com/profile_images/1185318373560913920/nE1SonHR_normal.jpg")</f>
        <v>https://pbs.twimg.com/profile_images/1185318373560913920/nE1SonHR_normal.jpg</v>
      </c>
      <c r="G35" s="104"/>
      <c r="H35" s="66" t="s">
        <v>8031</v>
      </c>
      <c r="I35" s="67"/>
      <c r="J35" s="105" t="s">
        <v>159</v>
      </c>
      <c r="K35" s="66" t="s">
        <v>8677</v>
      </c>
      <c r="L35" s="106">
        <v>1</v>
      </c>
      <c r="M35" s="71">
        <v>4338.8671875</v>
      </c>
      <c r="N35" s="71">
        <v>3859.489990234375</v>
      </c>
      <c r="O35" s="72"/>
      <c r="P35" s="73"/>
      <c r="Q35" s="73"/>
      <c r="R35" s="107"/>
      <c r="S35" s="45">
        <v>0</v>
      </c>
      <c r="T35" s="45">
        <v>1</v>
      </c>
      <c r="U35" s="46">
        <v>0</v>
      </c>
      <c r="V35" s="46">
        <v>0.401433</v>
      </c>
      <c r="W35" s="46">
        <v>0.106696</v>
      </c>
      <c r="X35" s="46">
        <v>0.018063</v>
      </c>
      <c r="Y35" s="46">
        <v>0</v>
      </c>
      <c r="Z35" s="46">
        <v>0</v>
      </c>
      <c r="AA35" s="68">
        <v>35</v>
      </c>
      <c r="AB35" s="68"/>
      <c r="AC35" s="69"/>
      <c r="AD35" s="76" t="s">
        <v>8488</v>
      </c>
      <c r="AE35" s="80" t="s">
        <v>8452</v>
      </c>
      <c r="AF35" s="76">
        <v>649</v>
      </c>
      <c r="AG35" s="76">
        <v>580</v>
      </c>
      <c r="AH35" s="76">
        <v>3019</v>
      </c>
      <c r="AI35" s="76">
        <v>3</v>
      </c>
      <c r="AJ35" s="76" t="b">
        <v>0</v>
      </c>
      <c r="AK35" s="76" t="s">
        <v>339</v>
      </c>
      <c r="AL35" s="78">
        <v>43756.92563657407</v>
      </c>
      <c r="AM35" s="76" t="b">
        <v>0</v>
      </c>
      <c r="AN35" s="76"/>
      <c r="AO35" s="76" t="s">
        <v>8571</v>
      </c>
      <c r="AP35" s="79" t="str">
        <f>HYPERLINK("https://t.co/xW4S1j4g0x")</f>
        <v>https://t.co/xW4S1j4g0x</v>
      </c>
      <c r="AQ35" s="79" t="str">
        <f>HYPERLINK("https://revistacontacto.com.mx")</f>
        <v>https://revistacontacto.com.mx</v>
      </c>
      <c r="AR35" s="76" t="s">
        <v>8607</v>
      </c>
      <c r="AS35" s="76"/>
      <c r="AT35" s="76"/>
      <c r="AU35" s="76"/>
      <c r="AV35" s="76"/>
      <c r="AW35" s="76"/>
      <c r="AX35" s="76"/>
      <c r="AY35" s="76"/>
      <c r="AZ35" s="79" t="str">
        <f>HYPERLINK("https://t.co/xW4S1j4g0x")</f>
        <v>https://t.co/xW4S1j4g0x</v>
      </c>
      <c r="BA35" s="76" t="s">
        <v>66</v>
      </c>
      <c r="BB35" s="76" t="s">
        <v>358</v>
      </c>
      <c r="BC35" s="79" t="str">
        <f>HYPERLINK("https://twitter.com/rev_contacto")</f>
        <v>https://twitter.com/rev_contacto</v>
      </c>
      <c r="BD35" s="75" t="str">
        <f>REPLACE(INDEX(GroupVertices[Group],MATCH(Vertices[[#This Row],[Vertex]],GroupVertices[Vertex],0)),1,1,"")</f>
        <v>1</v>
      </c>
      <c r="BE35" s="45">
        <v>0</v>
      </c>
      <c r="BF35" s="46">
        <v>0</v>
      </c>
      <c r="BG35" s="45">
        <v>0</v>
      </c>
      <c r="BH35" s="46">
        <v>0</v>
      </c>
      <c r="BI35" s="45">
        <v>0</v>
      </c>
      <c r="BJ35" s="46">
        <v>0</v>
      </c>
      <c r="BK35" s="45">
        <v>10</v>
      </c>
      <c r="BL35" s="46">
        <v>50</v>
      </c>
      <c r="BM35" s="45">
        <v>20</v>
      </c>
      <c r="BN35" s="45" t="s">
        <v>8144</v>
      </c>
      <c r="BO35" s="45" t="s">
        <v>8144</v>
      </c>
      <c r="BP35" s="45" t="s">
        <v>8179</v>
      </c>
      <c r="BQ35" s="45" t="s">
        <v>8179</v>
      </c>
      <c r="BR35" s="45"/>
      <c r="BS35" s="45"/>
      <c r="BT35" s="97" t="s">
        <v>9032</v>
      </c>
      <c r="BU35" s="97" t="s">
        <v>9032</v>
      </c>
      <c r="BV35" s="97" t="s">
        <v>9080</v>
      </c>
      <c r="BW35" s="97" t="s">
        <v>9080</v>
      </c>
      <c r="BX35" s="2"/>
    </row>
    <row r="36" spans="1:76" ht="15">
      <c r="A36" s="61" t="s">
        <v>8032</v>
      </c>
      <c r="B36" s="62"/>
      <c r="C36" s="62" t="s">
        <v>64</v>
      </c>
      <c r="D36" s="63">
        <v>100</v>
      </c>
      <c r="E36" s="103"/>
      <c r="F36" s="85" t="str">
        <f>HYPERLINK("https://pbs.twimg.com/profile_images/1643036118487531520/TO-GngWY_normal.jpg")</f>
        <v>https://pbs.twimg.com/profile_images/1643036118487531520/TO-GngWY_normal.jpg</v>
      </c>
      <c r="G36" s="104"/>
      <c r="H36" s="66" t="s">
        <v>8032</v>
      </c>
      <c r="I36" s="67"/>
      <c r="J36" s="105" t="s">
        <v>159</v>
      </c>
      <c r="K36" s="66" t="s">
        <v>8678</v>
      </c>
      <c r="L36" s="106">
        <v>1</v>
      </c>
      <c r="M36" s="71">
        <v>4124.33056640625</v>
      </c>
      <c r="N36" s="71">
        <v>7455.00341796875</v>
      </c>
      <c r="O36" s="72"/>
      <c r="P36" s="73"/>
      <c r="Q36" s="73"/>
      <c r="R36" s="107"/>
      <c r="S36" s="45">
        <v>0</v>
      </c>
      <c r="T36" s="45">
        <v>1</v>
      </c>
      <c r="U36" s="46">
        <v>0</v>
      </c>
      <c r="V36" s="46">
        <v>0.401433</v>
      </c>
      <c r="W36" s="46">
        <v>0.106696</v>
      </c>
      <c r="X36" s="46">
        <v>0.018063</v>
      </c>
      <c r="Y36" s="46">
        <v>0</v>
      </c>
      <c r="Z36" s="46">
        <v>0</v>
      </c>
      <c r="AA36" s="68">
        <v>36</v>
      </c>
      <c r="AB36" s="68"/>
      <c r="AC36" s="69"/>
      <c r="AD36" s="76" t="s">
        <v>8489</v>
      </c>
      <c r="AE36" s="80" t="s">
        <v>8518</v>
      </c>
      <c r="AF36" s="76">
        <v>29724</v>
      </c>
      <c r="AG36" s="76">
        <v>7997</v>
      </c>
      <c r="AH36" s="76">
        <v>16771</v>
      </c>
      <c r="AI36" s="76">
        <v>196</v>
      </c>
      <c r="AJ36" s="76" t="b">
        <v>0</v>
      </c>
      <c r="AK36" s="76" t="s">
        <v>339</v>
      </c>
      <c r="AL36" s="78">
        <v>40136.97640046296</v>
      </c>
      <c r="AM36" s="76" t="b">
        <v>0</v>
      </c>
      <c r="AN36" s="76" t="s">
        <v>351</v>
      </c>
      <c r="AO36" s="76" t="s">
        <v>8572</v>
      </c>
      <c r="AP36" s="79" t="str">
        <f>HYPERLINK("https://t.co/uvTZtL3sYZ")</f>
        <v>https://t.co/uvTZtL3sYZ</v>
      </c>
      <c r="AQ36" s="79" t="str">
        <f>HYPERLINK("http://www.caaarem.mx/")</f>
        <v>http://www.caaarem.mx/</v>
      </c>
      <c r="AR36" s="76" t="s">
        <v>8608</v>
      </c>
      <c r="AS36" s="76"/>
      <c r="AT36" s="76"/>
      <c r="AU36" s="76"/>
      <c r="AV36" s="76"/>
      <c r="AW36" s="76"/>
      <c r="AX36" s="76"/>
      <c r="AY36" s="80" t="s">
        <v>8640</v>
      </c>
      <c r="AZ36" s="79" t="str">
        <f>HYPERLINK("https://t.co/uvTZtL3sYZ")</f>
        <v>https://t.co/uvTZtL3sYZ</v>
      </c>
      <c r="BA36" s="76" t="s">
        <v>66</v>
      </c>
      <c r="BB36" s="76" t="s">
        <v>358</v>
      </c>
      <c r="BC36" s="79" t="str">
        <f>HYPERLINK("https://twitter.com/caaarem")</f>
        <v>https://twitter.com/caaarem</v>
      </c>
      <c r="BD36" s="75" t="str">
        <f>REPLACE(INDEX(GroupVertices[Group],MATCH(Vertices[[#This Row],[Vertex]],GroupVertices[Vertex],0)),1,1,"")</f>
        <v>1</v>
      </c>
      <c r="BE36" s="45">
        <v>0</v>
      </c>
      <c r="BF36" s="46">
        <v>0</v>
      </c>
      <c r="BG36" s="45">
        <v>0</v>
      </c>
      <c r="BH36" s="46">
        <v>0</v>
      </c>
      <c r="BI36" s="45">
        <v>0</v>
      </c>
      <c r="BJ36" s="46">
        <v>0</v>
      </c>
      <c r="BK36" s="45">
        <v>33</v>
      </c>
      <c r="BL36" s="46">
        <v>60</v>
      </c>
      <c r="BM36" s="45">
        <v>55</v>
      </c>
      <c r="BN36" s="45" t="s">
        <v>8983</v>
      </c>
      <c r="BO36" s="45" t="s">
        <v>8994</v>
      </c>
      <c r="BP36" s="45" t="s">
        <v>8889</v>
      </c>
      <c r="BQ36" s="45" t="s">
        <v>8173</v>
      </c>
      <c r="BR36" s="45" t="s">
        <v>8126</v>
      </c>
      <c r="BS36" s="45" t="s">
        <v>8999</v>
      </c>
      <c r="BT36" s="97" t="s">
        <v>9033</v>
      </c>
      <c r="BU36" s="97" t="s">
        <v>9050</v>
      </c>
      <c r="BV36" s="97" t="s">
        <v>9081</v>
      </c>
      <c r="BW36" s="97" t="s">
        <v>9081</v>
      </c>
      <c r="BX36" s="2"/>
    </row>
    <row r="37" spans="1:76" ht="15">
      <c r="A37" s="61" t="s">
        <v>8033</v>
      </c>
      <c r="B37" s="62"/>
      <c r="C37" s="62" t="s">
        <v>64</v>
      </c>
      <c r="D37" s="63">
        <v>100</v>
      </c>
      <c r="E37" s="103"/>
      <c r="F37" s="85" t="str">
        <f>HYPERLINK("https://pbs.twimg.com/profile_images/1374432259156049926/4Kb0JeU-_normal.jpg")</f>
        <v>https://pbs.twimg.com/profile_images/1374432259156049926/4Kb0JeU-_normal.jpg</v>
      </c>
      <c r="G37" s="104"/>
      <c r="H37" s="66" t="s">
        <v>8033</v>
      </c>
      <c r="I37" s="67"/>
      <c r="J37" s="105" t="s">
        <v>159</v>
      </c>
      <c r="K37" s="66" t="s">
        <v>8679</v>
      </c>
      <c r="L37" s="106">
        <v>1</v>
      </c>
      <c r="M37" s="71">
        <v>4586.48486328125</v>
      </c>
      <c r="N37" s="71">
        <v>2203.89404296875</v>
      </c>
      <c r="O37" s="72"/>
      <c r="P37" s="73"/>
      <c r="Q37" s="73"/>
      <c r="R37" s="107"/>
      <c r="S37" s="45">
        <v>0</v>
      </c>
      <c r="T37" s="45">
        <v>1</v>
      </c>
      <c r="U37" s="46">
        <v>0</v>
      </c>
      <c r="V37" s="46">
        <v>0.314723</v>
      </c>
      <c r="W37" s="46">
        <v>0.031491</v>
      </c>
      <c r="X37" s="46">
        <v>0.018276</v>
      </c>
      <c r="Y37" s="46">
        <v>0</v>
      </c>
      <c r="Z37" s="46">
        <v>0</v>
      </c>
      <c r="AA37" s="68">
        <v>37</v>
      </c>
      <c r="AB37" s="68"/>
      <c r="AC37" s="69"/>
      <c r="AD37" s="76" t="s">
        <v>8490</v>
      </c>
      <c r="AE37" s="80" t="s">
        <v>8519</v>
      </c>
      <c r="AF37" s="76">
        <v>143</v>
      </c>
      <c r="AG37" s="76">
        <v>145</v>
      </c>
      <c r="AH37" s="76">
        <v>2782</v>
      </c>
      <c r="AI37" s="76">
        <v>1</v>
      </c>
      <c r="AJ37" s="76" t="b">
        <v>0</v>
      </c>
      <c r="AK37" s="76" t="s">
        <v>339</v>
      </c>
      <c r="AL37" s="78">
        <v>42355.00767361111</v>
      </c>
      <c r="AM37" s="76" t="b">
        <v>0</v>
      </c>
      <c r="AN37" s="76" t="s">
        <v>341</v>
      </c>
      <c r="AO37" s="76" t="s">
        <v>8573</v>
      </c>
      <c r="AP37" s="76"/>
      <c r="AQ37" s="76"/>
      <c r="AR37" s="76"/>
      <c r="AS37" s="76"/>
      <c r="AT37" s="76"/>
      <c r="AU37" s="76"/>
      <c r="AV37" s="76"/>
      <c r="AW37" s="76"/>
      <c r="AX37" s="76"/>
      <c r="AY37" s="80" t="s">
        <v>8641</v>
      </c>
      <c r="AZ37" s="76"/>
      <c r="BA37" s="76" t="s">
        <v>66</v>
      </c>
      <c r="BB37" s="76" t="s">
        <v>358</v>
      </c>
      <c r="BC37" s="79" t="str">
        <f>HYPERLINK("https://twitter.com/muymexicano7")</f>
        <v>https://twitter.com/muymexicano7</v>
      </c>
      <c r="BD37" s="75" t="str">
        <f>REPLACE(INDEX(GroupVertices[Group],MATCH(Vertices[[#This Row],[Vertex]],GroupVertices[Vertex],0)),1,1,"")</f>
        <v>2</v>
      </c>
      <c r="BE37" s="45">
        <v>0</v>
      </c>
      <c r="BF37" s="46">
        <v>0</v>
      </c>
      <c r="BG37" s="45">
        <v>0</v>
      </c>
      <c r="BH37" s="46">
        <v>0</v>
      </c>
      <c r="BI37" s="45">
        <v>0</v>
      </c>
      <c r="BJ37" s="46">
        <v>0</v>
      </c>
      <c r="BK37" s="45">
        <v>11</v>
      </c>
      <c r="BL37" s="46">
        <v>52.38095238095238</v>
      </c>
      <c r="BM37" s="45">
        <v>21</v>
      </c>
      <c r="BN37" s="45"/>
      <c r="BO37" s="45"/>
      <c r="BP37" s="45"/>
      <c r="BQ37" s="45"/>
      <c r="BR37" s="45"/>
      <c r="BS37" s="45"/>
      <c r="BT37" s="97" t="s">
        <v>9026</v>
      </c>
      <c r="BU37" s="97" t="s">
        <v>9026</v>
      </c>
      <c r="BV37" s="97" t="s">
        <v>9074</v>
      </c>
      <c r="BW37" s="97" t="s">
        <v>9074</v>
      </c>
      <c r="BX37" s="2"/>
    </row>
    <row r="38" spans="1:76" ht="15">
      <c r="A38" s="61" t="s">
        <v>8034</v>
      </c>
      <c r="B38" s="62"/>
      <c r="C38" s="62" t="s">
        <v>64</v>
      </c>
      <c r="D38" s="63">
        <v>100</v>
      </c>
      <c r="E38" s="103"/>
      <c r="F38" s="85" t="str">
        <f>HYPERLINK("https://pbs.twimg.com/profile_images/741295434929299456/YQWOSYnZ_normal.jpg")</f>
        <v>https://pbs.twimg.com/profile_images/741295434929299456/YQWOSYnZ_normal.jpg</v>
      </c>
      <c r="G38" s="104"/>
      <c r="H38" s="66" t="s">
        <v>8034</v>
      </c>
      <c r="I38" s="67"/>
      <c r="J38" s="105" t="s">
        <v>159</v>
      </c>
      <c r="K38" s="66" t="s">
        <v>8680</v>
      </c>
      <c r="L38" s="106">
        <v>1</v>
      </c>
      <c r="M38" s="71">
        <v>1324.448974609375</v>
      </c>
      <c r="N38" s="71">
        <v>9424.6591796875</v>
      </c>
      <c r="O38" s="72"/>
      <c r="P38" s="73"/>
      <c r="Q38" s="73"/>
      <c r="R38" s="107"/>
      <c r="S38" s="45">
        <v>0</v>
      </c>
      <c r="T38" s="45">
        <v>1</v>
      </c>
      <c r="U38" s="46">
        <v>0</v>
      </c>
      <c r="V38" s="46">
        <v>0.401433</v>
      </c>
      <c r="W38" s="46">
        <v>0.106696</v>
      </c>
      <c r="X38" s="46">
        <v>0.018063</v>
      </c>
      <c r="Y38" s="46">
        <v>0</v>
      </c>
      <c r="Z38" s="46">
        <v>0</v>
      </c>
      <c r="AA38" s="68">
        <v>38</v>
      </c>
      <c r="AB38" s="68"/>
      <c r="AC38" s="69"/>
      <c r="AD38" s="76" t="s">
        <v>8491</v>
      </c>
      <c r="AE38" s="80" t="s">
        <v>8453</v>
      </c>
      <c r="AF38" s="76">
        <v>539</v>
      </c>
      <c r="AG38" s="76">
        <v>370</v>
      </c>
      <c r="AH38" s="76">
        <v>14705</v>
      </c>
      <c r="AI38" s="76">
        <v>12</v>
      </c>
      <c r="AJ38" s="76" t="b">
        <v>0</v>
      </c>
      <c r="AK38" s="76" t="s">
        <v>339</v>
      </c>
      <c r="AL38" s="78">
        <v>42531.64372685185</v>
      </c>
      <c r="AM38" s="76" t="b">
        <v>0</v>
      </c>
      <c r="AN38" s="76"/>
      <c r="AO38" s="76" t="s">
        <v>8574</v>
      </c>
      <c r="AP38" s="79" t="str">
        <f>HYPERLINK("https://t.co/oPCdXFN0ZI")</f>
        <v>https://t.co/oPCdXFN0ZI</v>
      </c>
      <c r="AQ38" s="79" t="str">
        <f>HYPERLINK("http://gto-taste.com/")</f>
        <v>http://gto-taste.com/</v>
      </c>
      <c r="AR38" s="76" t="s">
        <v>8609</v>
      </c>
      <c r="AS38" s="76"/>
      <c r="AT38" s="76"/>
      <c r="AU38" s="76"/>
      <c r="AV38" s="76"/>
      <c r="AW38" s="76"/>
      <c r="AX38" s="76"/>
      <c r="AY38" s="80" t="s">
        <v>8642</v>
      </c>
      <c r="AZ38" s="79" t="str">
        <f>HYPERLINK("https://t.co/oPCdXFN0ZI")</f>
        <v>https://t.co/oPCdXFN0ZI</v>
      </c>
      <c r="BA38" s="76" t="s">
        <v>66</v>
      </c>
      <c r="BB38" s="76" t="s">
        <v>358</v>
      </c>
      <c r="BC38" s="79" t="str">
        <f>HYPERLINK("https://twitter.com/taste_gto")</f>
        <v>https://twitter.com/taste_gto</v>
      </c>
      <c r="BD38" s="75" t="str">
        <f>REPLACE(INDEX(GroupVertices[Group],MATCH(Vertices[[#This Row],[Vertex]],GroupVertices[Vertex],0)),1,1,"")</f>
        <v>1</v>
      </c>
      <c r="BE38" s="45">
        <v>0</v>
      </c>
      <c r="BF38" s="46">
        <v>0</v>
      </c>
      <c r="BG38" s="45">
        <v>0</v>
      </c>
      <c r="BH38" s="46">
        <v>0</v>
      </c>
      <c r="BI38" s="45">
        <v>0</v>
      </c>
      <c r="BJ38" s="46">
        <v>0</v>
      </c>
      <c r="BK38" s="45">
        <v>14</v>
      </c>
      <c r="BL38" s="46">
        <v>53.84615384615385</v>
      </c>
      <c r="BM38" s="45">
        <v>26</v>
      </c>
      <c r="BN38" s="45" t="s">
        <v>8984</v>
      </c>
      <c r="BO38" s="45" t="s">
        <v>8984</v>
      </c>
      <c r="BP38" s="45" t="s">
        <v>8889</v>
      </c>
      <c r="BQ38" s="45" t="s">
        <v>8889</v>
      </c>
      <c r="BR38" s="45"/>
      <c r="BS38" s="45"/>
      <c r="BT38" s="97" t="s">
        <v>9034</v>
      </c>
      <c r="BU38" s="97" t="s">
        <v>9034</v>
      </c>
      <c r="BV38" s="97" t="s">
        <v>9082</v>
      </c>
      <c r="BW38" s="97" t="s">
        <v>9082</v>
      </c>
      <c r="BX38" s="2"/>
    </row>
    <row r="39" spans="1:76" ht="15">
      <c r="A39" s="61" t="s">
        <v>267</v>
      </c>
      <c r="B39" s="62"/>
      <c r="C39" s="62" t="s">
        <v>64</v>
      </c>
      <c r="D39" s="63">
        <v>100</v>
      </c>
      <c r="E39" s="103"/>
      <c r="F39" s="85" t="str">
        <f>HYPERLINK("https://pbs.twimg.com/profile_images/1487756429276684289/Kqq9xAOb_normal.png")</f>
        <v>https://pbs.twimg.com/profile_images/1487756429276684289/Kqq9xAOb_normal.png</v>
      </c>
      <c r="G39" s="104"/>
      <c r="H39" s="66" t="s">
        <v>267</v>
      </c>
      <c r="I39" s="67"/>
      <c r="J39" s="105" t="s">
        <v>159</v>
      </c>
      <c r="K39" s="66" t="s">
        <v>8681</v>
      </c>
      <c r="L39" s="106">
        <v>1</v>
      </c>
      <c r="M39" s="71">
        <v>7569.57568359375</v>
      </c>
      <c r="N39" s="71">
        <v>5183.86328125</v>
      </c>
      <c r="O39" s="72"/>
      <c r="P39" s="73"/>
      <c r="Q39" s="73"/>
      <c r="R39" s="107"/>
      <c r="S39" s="45">
        <v>0</v>
      </c>
      <c r="T39" s="45">
        <v>1</v>
      </c>
      <c r="U39" s="46">
        <v>0</v>
      </c>
      <c r="V39" s="46">
        <v>0.223525</v>
      </c>
      <c r="W39" s="46">
        <v>0.003102</v>
      </c>
      <c r="X39" s="46">
        <v>0.018865</v>
      </c>
      <c r="Y39" s="46">
        <v>0</v>
      </c>
      <c r="Z39" s="46">
        <v>0</v>
      </c>
      <c r="AA39" s="68">
        <v>39</v>
      </c>
      <c r="AB39" s="68"/>
      <c r="AC39" s="69"/>
      <c r="AD39" s="76" t="s">
        <v>337</v>
      </c>
      <c r="AE39" s="80" t="s">
        <v>307</v>
      </c>
      <c r="AF39" s="76">
        <v>1125</v>
      </c>
      <c r="AG39" s="76">
        <v>2281</v>
      </c>
      <c r="AH39" s="76">
        <v>22809</v>
      </c>
      <c r="AI39" s="76">
        <v>21</v>
      </c>
      <c r="AJ39" s="76" t="b">
        <v>0</v>
      </c>
      <c r="AK39" s="76" t="s">
        <v>340</v>
      </c>
      <c r="AL39" s="78">
        <v>44286.527395833335</v>
      </c>
      <c r="AM39" s="76" t="b">
        <v>0</v>
      </c>
      <c r="AN39" s="76" t="s">
        <v>346</v>
      </c>
      <c r="AO39" s="76" t="s">
        <v>353</v>
      </c>
      <c r="AP39" s="79" t="str">
        <f>HYPERLINK("https://t.co/2GIy6jaa6f")</f>
        <v>https://t.co/2GIy6jaa6f</v>
      </c>
      <c r="AQ39" s="79" t="str">
        <f>HYPERLINK("https://vivianfrancos.com/")</f>
        <v>https://vivianfrancos.com/</v>
      </c>
      <c r="AR39" s="76" t="s">
        <v>355</v>
      </c>
      <c r="AS39" s="76"/>
      <c r="AT39" s="76"/>
      <c r="AU39" s="76"/>
      <c r="AV39" s="76" t="s">
        <v>357</v>
      </c>
      <c r="AW39" s="76"/>
      <c r="AX39" s="76"/>
      <c r="AY39" s="76"/>
      <c r="AZ39" s="79" t="str">
        <f>HYPERLINK("https://t.co/2GIy6jaa6f")</f>
        <v>https://t.co/2GIy6jaa6f</v>
      </c>
      <c r="BA39" s="76" t="s">
        <v>66</v>
      </c>
      <c r="BB39" s="76" t="s">
        <v>358</v>
      </c>
      <c r="BC39" s="79" t="str">
        <f>HYPERLINK("https://twitter.com/hashtagmarketi7")</f>
        <v>https://twitter.com/hashtagmarketi7</v>
      </c>
      <c r="BD39" s="75" t="str">
        <f>REPLACE(INDEX(GroupVertices[Group],MATCH(Vertices[[#This Row],[Vertex]],GroupVertices[Vertex],0)),1,1,"")</f>
        <v>5</v>
      </c>
      <c r="BE39" s="45">
        <v>0</v>
      </c>
      <c r="BF39" s="46">
        <v>0</v>
      </c>
      <c r="BG39" s="45">
        <v>0</v>
      </c>
      <c r="BH39" s="46">
        <v>0</v>
      </c>
      <c r="BI39" s="45">
        <v>0</v>
      </c>
      <c r="BJ39" s="46">
        <v>0</v>
      </c>
      <c r="BK39" s="45">
        <v>12</v>
      </c>
      <c r="BL39" s="46">
        <v>54.54545454545455</v>
      </c>
      <c r="BM39" s="45">
        <v>22</v>
      </c>
      <c r="BN39" s="45"/>
      <c r="BO39" s="45"/>
      <c r="BP39" s="45"/>
      <c r="BQ39" s="45"/>
      <c r="BR39" s="45" t="s">
        <v>8122</v>
      </c>
      <c r="BS39" s="45" t="s">
        <v>8122</v>
      </c>
      <c r="BT39" s="97" t="s">
        <v>9035</v>
      </c>
      <c r="BU39" s="97" t="s">
        <v>9035</v>
      </c>
      <c r="BV39" s="97" t="s">
        <v>9083</v>
      </c>
      <c r="BW39" s="97" t="s">
        <v>9083</v>
      </c>
      <c r="BX39" s="2"/>
    </row>
    <row r="40" spans="1:76" ht="15">
      <c r="A40" s="61" t="s">
        <v>8036</v>
      </c>
      <c r="B40" s="62"/>
      <c r="C40" s="62" t="s">
        <v>64</v>
      </c>
      <c r="D40" s="63">
        <v>100</v>
      </c>
      <c r="E40" s="103"/>
      <c r="F40" s="85" t="str">
        <f>HYPERLINK("https://pbs.twimg.com/profile_images/1569370380694949890/qUZs8IpP_normal.jpg")</f>
        <v>https://pbs.twimg.com/profile_images/1569370380694949890/qUZs8IpP_normal.jpg</v>
      </c>
      <c r="G40" s="104"/>
      <c r="H40" s="66" t="s">
        <v>8036</v>
      </c>
      <c r="I40" s="67"/>
      <c r="J40" s="105" t="s">
        <v>159</v>
      </c>
      <c r="K40" s="66" t="s">
        <v>8682</v>
      </c>
      <c r="L40" s="106">
        <v>1</v>
      </c>
      <c r="M40" s="71">
        <v>6401.74658203125</v>
      </c>
      <c r="N40" s="71">
        <v>2687.791015625</v>
      </c>
      <c r="O40" s="72"/>
      <c r="P40" s="73"/>
      <c r="Q40" s="73"/>
      <c r="R40" s="107"/>
      <c r="S40" s="45">
        <v>0</v>
      </c>
      <c r="T40" s="45">
        <v>1</v>
      </c>
      <c r="U40" s="46">
        <v>0</v>
      </c>
      <c r="V40" s="46">
        <v>0.314723</v>
      </c>
      <c r="W40" s="46">
        <v>0.031491</v>
      </c>
      <c r="X40" s="46">
        <v>0.018276</v>
      </c>
      <c r="Y40" s="46">
        <v>0</v>
      </c>
      <c r="Z40" s="46">
        <v>0</v>
      </c>
      <c r="AA40" s="68">
        <v>40</v>
      </c>
      <c r="AB40" s="68"/>
      <c r="AC40" s="69"/>
      <c r="AD40" s="76" t="s">
        <v>8492</v>
      </c>
      <c r="AE40" s="80" t="s">
        <v>8520</v>
      </c>
      <c r="AF40" s="76">
        <v>184</v>
      </c>
      <c r="AG40" s="76">
        <v>177</v>
      </c>
      <c r="AH40" s="76">
        <v>2791</v>
      </c>
      <c r="AI40" s="76">
        <v>0</v>
      </c>
      <c r="AJ40" s="76" t="b">
        <v>0</v>
      </c>
      <c r="AK40" s="76" t="s">
        <v>339</v>
      </c>
      <c r="AL40" s="78">
        <v>42222.83200231481</v>
      </c>
      <c r="AM40" s="76" t="b">
        <v>0</v>
      </c>
      <c r="AN40" s="76" t="s">
        <v>349</v>
      </c>
      <c r="AO40" s="76" t="s">
        <v>8575</v>
      </c>
      <c r="AP40" s="76"/>
      <c r="AQ40" s="76"/>
      <c r="AR40" s="76"/>
      <c r="AS40" s="76"/>
      <c r="AT40" s="76"/>
      <c r="AU40" s="76"/>
      <c r="AV40" s="76" t="s">
        <v>8624</v>
      </c>
      <c r="AW40" s="76"/>
      <c r="AX40" s="76"/>
      <c r="AY40" s="76"/>
      <c r="AZ40" s="76"/>
      <c r="BA40" s="76" t="s">
        <v>66</v>
      </c>
      <c r="BB40" s="76" t="s">
        <v>358</v>
      </c>
      <c r="BC40" s="79" t="str">
        <f>HYPERLINK("https://twitter.com/saraifuentes80")</f>
        <v>https://twitter.com/saraifuentes80</v>
      </c>
      <c r="BD40" s="75" t="str">
        <f>REPLACE(INDEX(GroupVertices[Group],MATCH(Vertices[[#This Row],[Vertex]],GroupVertices[Vertex],0)),1,1,"")</f>
        <v>2</v>
      </c>
      <c r="BE40" s="45">
        <v>0</v>
      </c>
      <c r="BF40" s="46">
        <v>0</v>
      </c>
      <c r="BG40" s="45">
        <v>0</v>
      </c>
      <c r="BH40" s="46">
        <v>0</v>
      </c>
      <c r="BI40" s="45">
        <v>0</v>
      </c>
      <c r="BJ40" s="46">
        <v>0</v>
      </c>
      <c r="BK40" s="45">
        <v>22</v>
      </c>
      <c r="BL40" s="46">
        <v>53.65853658536585</v>
      </c>
      <c r="BM40" s="45">
        <v>41</v>
      </c>
      <c r="BN40" s="45"/>
      <c r="BO40" s="45"/>
      <c r="BP40" s="45"/>
      <c r="BQ40" s="45"/>
      <c r="BR40" s="45"/>
      <c r="BS40" s="45"/>
      <c r="BT40" s="97" t="s">
        <v>9036</v>
      </c>
      <c r="BU40" s="97" t="s">
        <v>9051</v>
      </c>
      <c r="BV40" s="97" t="s">
        <v>9084</v>
      </c>
      <c r="BW40" s="97" t="s">
        <v>9096</v>
      </c>
      <c r="BX40" s="2"/>
    </row>
    <row r="41" spans="1:76" ht="15">
      <c r="A41" s="61" t="s">
        <v>8038</v>
      </c>
      <c r="B41" s="62"/>
      <c r="C41" s="62" t="s">
        <v>64</v>
      </c>
      <c r="D41" s="63">
        <v>100</v>
      </c>
      <c r="E41" s="103"/>
      <c r="F41" s="85" t="str">
        <f>HYPERLINK("https://pbs.twimg.com/profile_images/1513522077537603585/FViX6a5E_normal.jpg")</f>
        <v>https://pbs.twimg.com/profile_images/1513522077537603585/FViX6a5E_normal.jpg</v>
      </c>
      <c r="G41" s="104"/>
      <c r="H41" s="66" t="s">
        <v>8038</v>
      </c>
      <c r="I41" s="67"/>
      <c r="J41" s="105" t="s">
        <v>159</v>
      </c>
      <c r="K41" s="66" t="s">
        <v>8683</v>
      </c>
      <c r="L41" s="106">
        <v>1</v>
      </c>
      <c r="M41" s="71">
        <v>2954.22265625</v>
      </c>
      <c r="N41" s="71">
        <v>7018.419921875</v>
      </c>
      <c r="O41" s="72"/>
      <c r="P41" s="73"/>
      <c r="Q41" s="73"/>
      <c r="R41" s="107"/>
      <c r="S41" s="45">
        <v>0</v>
      </c>
      <c r="T41" s="45">
        <v>1</v>
      </c>
      <c r="U41" s="46">
        <v>0</v>
      </c>
      <c r="V41" s="46">
        <v>0.401433</v>
      </c>
      <c r="W41" s="46">
        <v>0.106696</v>
      </c>
      <c r="X41" s="46">
        <v>0.018063</v>
      </c>
      <c r="Y41" s="46">
        <v>0</v>
      </c>
      <c r="Z41" s="46">
        <v>0</v>
      </c>
      <c r="AA41" s="68">
        <v>41</v>
      </c>
      <c r="AB41" s="68"/>
      <c r="AC41" s="69"/>
      <c r="AD41" s="76" t="s">
        <v>8493</v>
      </c>
      <c r="AE41" s="80" t="s">
        <v>8521</v>
      </c>
      <c r="AF41" s="76">
        <v>7519</v>
      </c>
      <c r="AG41" s="76">
        <v>2031</v>
      </c>
      <c r="AH41" s="76">
        <v>19616</v>
      </c>
      <c r="AI41" s="76">
        <v>53</v>
      </c>
      <c r="AJ41" s="76" t="b">
        <v>1</v>
      </c>
      <c r="AK41" s="76" t="s">
        <v>339</v>
      </c>
      <c r="AL41" s="78">
        <v>40251.09915509259</v>
      </c>
      <c r="AM41" s="76" t="b">
        <v>0</v>
      </c>
      <c r="AN41" s="76" t="s">
        <v>8538</v>
      </c>
      <c r="AO41" s="76" t="s">
        <v>8576</v>
      </c>
      <c r="AP41" s="79" t="str">
        <f>HYPERLINK("https://t.co/qBUgIiSX8u")</f>
        <v>https://t.co/qBUgIiSX8u</v>
      </c>
      <c r="AQ41" s="79" t="str">
        <f>HYPERLINK("https://cofoce.guanajuato.gob.mx/")</f>
        <v>https://cofoce.guanajuato.gob.mx/</v>
      </c>
      <c r="AR41" s="76" t="s">
        <v>8610</v>
      </c>
      <c r="AS41" s="76"/>
      <c r="AT41" s="76"/>
      <c r="AU41" s="76"/>
      <c r="AV41" s="76" t="s">
        <v>8625</v>
      </c>
      <c r="AW41" s="76"/>
      <c r="AX41" s="76"/>
      <c r="AY41" s="80" t="s">
        <v>8643</v>
      </c>
      <c r="AZ41" s="79" t="str">
        <f>HYPERLINK("https://t.co/qBUgIiSX8u")</f>
        <v>https://t.co/qBUgIiSX8u</v>
      </c>
      <c r="BA41" s="76" t="s">
        <v>66</v>
      </c>
      <c r="BB41" s="76" t="s">
        <v>358</v>
      </c>
      <c r="BC41" s="79" t="str">
        <f>HYPERLINK("https://twitter.com/cofoce")</f>
        <v>https://twitter.com/cofoce</v>
      </c>
      <c r="BD41" s="75" t="str">
        <f>REPLACE(INDEX(GroupVertices[Group],MATCH(Vertices[[#This Row],[Vertex]],GroupVertices[Vertex],0)),1,1,"")</f>
        <v>1</v>
      </c>
      <c r="BE41" s="45">
        <v>0</v>
      </c>
      <c r="BF41" s="46">
        <v>0</v>
      </c>
      <c r="BG41" s="45">
        <v>0</v>
      </c>
      <c r="BH41" s="46">
        <v>0</v>
      </c>
      <c r="BI41" s="45">
        <v>0</v>
      </c>
      <c r="BJ41" s="46">
        <v>0</v>
      </c>
      <c r="BK41" s="45">
        <v>13</v>
      </c>
      <c r="BL41" s="46">
        <v>52</v>
      </c>
      <c r="BM41" s="45">
        <v>25</v>
      </c>
      <c r="BN41" s="45" t="s">
        <v>8984</v>
      </c>
      <c r="BO41" s="45" t="s">
        <v>8984</v>
      </c>
      <c r="BP41" s="45" t="s">
        <v>8889</v>
      </c>
      <c r="BQ41" s="45" t="s">
        <v>8889</v>
      </c>
      <c r="BR41" s="45"/>
      <c r="BS41" s="45"/>
      <c r="BT41" s="97" t="s">
        <v>9012</v>
      </c>
      <c r="BU41" s="97" t="s">
        <v>9012</v>
      </c>
      <c r="BV41" s="97" t="s">
        <v>9060</v>
      </c>
      <c r="BW41" s="97" t="s">
        <v>9060</v>
      </c>
      <c r="BX41" s="2"/>
    </row>
    <row r="42" spans="1:76" ht="15">
      <c r="A42" s="61" t="s">
        <v>8039</v>
      </c>
      <c r="B42" s="62"/>
      <c r="C42" s="62" t="s">
        <v>64</v>
      </c>
      <c r="D42" s="63">
        <v>333.33333333333337</v>
      </c>
      <c r="E42" s="103"/>
      <c r="F42" s="85" t="str">
        <f>HYPERLINK("https://pbs.twimg.com/profile_images/1596248910187663360/5AkUcz4b_normal.jpg")</f>
        <v>https://pbs.twimg.com/profile_images/1596248910187663360/5AkUcz4b_normal.jpg</v>
      </c>
      <c r="G42" s="104"/>
      <c r="H42" s="66" t="s">
        <v>8039</v>
      </c>
      <c r="I42" s="67"/>
      <c r="J42" s="105" t="s">
        <v>159</v>
      </c>
      <c r="K42" s="66" t="s">
        <v>8684</v>
      </c>
      <c r="L42" s="106">
        <v>313.4375</v>
      </c>
      <c r="M42" s="71">
        <v>2796.462646484375</v>
      </c>
      <c r="N42" s="71">
        <v>9337.89453125</v>
      </c>
      <c r="O42" s="72"/>
      <c r="P42" s="73"/>
      <c r="Q42" s="73"/>
      <c r="R42" s="107"/>
      <c r="S42" s="45">
        <v>1</v>
      </c>
      <c r="T42" s="45">
        <v>2</v>
      </c>
      <c r="U42" s="46">
        <v>0</v>
      </c>
      <c r="V42" s="46">
        <v>0.401433</v>
      </c>
      <c r="W42" s="46">
        <v>0.125908</v>
      </c>
      <c r="X42" s="46">
        <v>0.019527</v>
      </c>
      <c r="Y42" s="46">
        <v>0</v>
      </c>
      <c r="Z42" s="46">
        <v>0</v>
      </c>
      <c r="AA42" s="68">
        <v>42</v>
      </c>
      <c r="AB42" s="68"/>
      <c r="AC42" s="69"/>
      <c r="AD42" s="76" t="s">
        <v>8494</v>
      </c>
      <c r="AE42" s="80" t="s">
        <v>8438</v>
      </c>
      <c r="AF42" s="76">
        <v>27669</v>
      </c>
      <c r="AG42" s="76">
        <v>701</v>
      </c>
      <c r="AH42" s="76">
        <v>80941</v>
      </c>
      <c r="AI42" s="76">
        <v>460</v>
      </c>
      <c r="AJ42" s="76" t="b">
        <v>0</v>
      </c>
      <c r="AK42" s="76" t="s">
        <v>339</v>
      </c>
      <c r="AL42" s="78">
        <v>40099.00408564815</v>
      </c>
      <c r="AM42" s="76" t="b">
        <v>0</v>
      </c>
      <c r="AN42" s="76" t="s">
        <v>349</v>
      </c>
      <c r="AO42" s="76" t="s">
        <v>8577</v>
      </c>
      <c r="AP42" s="79" t="str">
        <f>HYPERLINK("https://t.co/OveR1znBlz")</f>
        <v>https://t.co/OveR1znBlz</v>
      </c>
      <c r="AQ42" s="79" t="str">
        <f>HYPERLINK("http://mundoejecutivo.com.mx/")</f>
        <v>http://mundoejecutivo.com.mx/</v>
      </c>
      <c r="AR42" s="76" t="s">
        <v>8611</v>
      </c>
      <c r="AS42" s="79" t="str">
        <f>HYPERLINK("https://t.co/E5oFUeIfp4")</f>
        <v>https://t.co/E5oFUeIfp4</v>
      </c>
      <c r="AT42" s="79" t="str">
        <f>HYPERLINK("http://bit.ly/FBMundo")</f>
        <v>http://bit.ly/FBMundo</v>
      </c>
      <c r="AU42" s="76" t="s">
        <v>8618</v>
      </c>
      <c r="AV42" s="76"/>
      <c r="AW42" s="76"/>
      <c r="AX42" s="76"/>
      <c r="AY42" s="80" t="s">
        <v>8644</v>
      </c>
      <c r="AZ42" s="79" t="str">
        <f>HYPERLINK("https://t.co/OveR1znBlz")</f>
        <v>https://t.co/OveR1znBlz</v>
      </c>
      <c r="BA42" s="76" t="s">
        <v>66</v>
      </c>
      <c r="BB42" s="76" t="s">
        <v>358</v>
      </c>
      <c r="BC42" s="79" t="str">
        <f>HYPERLINK("https://twitter.com/mundoejecutivo")</f>
        <v>https://twitter.com/mundoejecutivo</v>
      </c>
      <c r="BD42" s="75" t="str">
        <f>REPLACE(INDEX(GroupVertices[Group],MATCH(Vertices[[#This Row],[Vertex]],GroupVertices[Vertex],0)),1,1,"")</f>
        <v>1</v>
      </c>
      <c r="BE42" s="45">
        <v>0</v>
      </c>
      <c r="BF42" s="46">
        <v>0</v>
      </c>
      <c r="BG42" s="45">
        <v>0</v>
      </c>
      <c r="BH42" s="46">
        <v>0</v>
      </c>
      <c r="BI42" s="45">
        <v>0</v>
      </c>
      <c r="BJ42" s="46">
        <v>0</v>
      </c>
      <c r="BK42" s="45">
        <v>41</v>
      </c>
      <c r="BL42" s="46">
        <v>59.42028985507246</v>
      </c>
      <c r="BM42" s="45">
        <v>69</v>
      </c>
      <c r="BN42" s="45" t="s">
        <v>8985</v>
      </c>
      <c r="BO42" s="45" t="s">
        <v>8995</v>
      </c>
      <c r="BP42" s="45" t="s">
        <v>279</v>
      </c>
      <c r="BQ42" s="45" t="s">
        <v>279</v>
      </c>
      <c r="BR42" s="45"/>
      <c r="BS42" s="45"/>
      <c r="BT42" s="97" t="s">
        <v>9037</v>
      </c>
      <c r="BU42" s="97" t="s">
        <v>9052</v>
      </c>
      <c r="BV42" s="97" t="s">
        <v>9085</v>
      </c>
      <c r="BW42" s="97" t="s">
        <v>9085</v>
      </c>
      <c r="BX42" s="2"/>
    </row>
    <row r="43" spans="1:76" ht="15">
      <c r="A43" s="61" t="s">
        <v>8040</v>
      </c>
      <c r="B43" s="62"/>
      <c r="C43" s="62" t="s">
        <v>64</v>
      </c>
      <c r="D43" s="63">
        <v>333.33333333333337</v>
      </c>
      <c r="E43" s="103"/>
      <c r="F43" s="85" t="str">
        <f>HYPERLINK("https://pbs.twimg.com/profile_images/1612459377986002945/pdnE_lse_normal.jpg")</f>
        <v>https://pbs.twimg.com/profile_images/1612459377986002945/pdnE_lse_normal.jpg</v>
      </c>
      <c r="G43" s="104"/>
      <c r="H43" s="66" t="s">
        <v>8040</v>
      </c>
      <c r="I43" s="67"/>
      <c r="J43" s="105" t="s">
        <v>159</v>
      </c>
      <c r="K43" s="66" t="s">
        <v>8685</v>
      </c>
      <c r="L43" s="106">
        <v>313.4375</v>
      </c>
      <c r="M43" s="71">
        <v>8392.1708984375</v>
      </c>
      <c r="N43" s="71">
        <v>4587.3935546875</v>
      </c>
      <c r="O43" s="72"/>
      <c r="P43" s="73"/>
      <c r="Q43" s="73"/>
      <c r="R43" s="107"/>
      <c r="S43" s="45">
        <v>1</v>
      </c>
      <c r="T43" s="45">
        <v>1</v>
      </c>
      <c r="U43" s="46">
        <v>0</v>
      </c>
      <c r="V43" s="46">
        <v>0</v>
      </c>
      <c r="W43" s="46">
        <v>0</v>
      </c>
      <c r="X43" s="46">
        <v>0.020833</v>
      </c>
      <c r="Y43" s="46">
        <v>0</v>
      </c>
      <c r="Z43" s="46">
        <v>0</v>
      </c>
      <c r="AA43" s="68">
        <v>43</v>
      </c>
      <c r="AB43" s="68"/>
      <c r="AC43" s="69"/>
      <c r="AD43" s="76" t="s">
        <v>8495</v>
      </c>
      <c r="AE43" s="80" t="s">
        <v>8456</v>
      </c>
      <c r="AF43" s="76">
        <v>7</v>
      </c>
      <c r="AG43" s="76">
        <v>20</v>
      </c>
      <c r="AH43" s="76">
        <v>19</v>
      </c>
      <c r="AI43" s="76">
        <v>0</v>
      </c>
      <c r="AJ43" s="76" t="b">
        <v>0</v>
      </c>
      <c r="AK43" s="76" t="s">
        <v>339</v>
      </c>
      <c r="AL43" s="78">
        <v>44615.70961805555</v>
      </c>
      <c r="AM43" s="76" t="b">
        <v>0</v>
      </c>
      <c r="AN43" s="76"/>
      <c r="AO43" s="76" t="s">
        <v>8578</v>
      </c>
      <c r="AP43" s="79" t="str">
        <f>HYPERLINK("https://t.co/fT4X0GPhhO")</f>
        <v>https://t.co/fT4X0GPhhO</v>
      </c>
      <c r="AQ43" s="79" t="str">
        <f>HYPERLINK("http://www.intermerk.com.mx")</f>
        <v>http://www.intermerk.com.mx</v>
      </c>
      <c r="AR43" s="76" t="s">
        <v>8612</v>
      </c>
      <c r="AS43" s="76"/>
      <c r="AT43" s="76"/>
      <c r="AU43" s="76"/>
      <c r="AV43" s="76"/>
      <c r="AW43" s="76"/>
      <c r="AX43" s="76"/>
      <c r="AY43" s="76"/>
      <c r="AZ43" s="79" t="str">
        <f>HYPERLINK("https://t.co/fT4X0GPhhO")</f>
        <v>https://t.co/fT4X0GPhhO</v>
      </c>
      <c r="BA43" s="76" t="s">
        <v>66</v>
      </c>
      <c r="BB43" s="76" t="s">
        <v>358</v>
      </c>
      <c r="BC43" s="79" t="str">
        <f>HYPERLINK("https://twitter.com/intermerk3pl")</f>
        <v>https://twitter.com/intermerk3pl</v>
      </c>
      <c r="BD43" s="75" t="str">
        <f>REPLACE(INDEX(GroupVertices[Group],MATCH(Vertices[[#This Row],[Vertex]],GroupVertices[Vertex],0)),1,1,"")</f>
        <v>8</v>
      </c>
      <c r="BE43" s="45">
        <v>0</v>
      </c>
      <c r="BF43" s="46">
        <v>0</v>
      </c>
      <c r="BG43" s="45">
        <v>0</v>
      </c>
      <c r="BH43" s="46">
        <v>0</v>
      </c>
      <c r="BI43" s="45">
        <v>0</v>
      </c>
      <c r="BJ43" s="46">
        <v>0</v>
      </c>
      <c r="BK43" s="45">
        <v>22</v>
      </c>
      <c r="BL43" s="46">
        <v>61.111111111111114</v>
      </c>
      <c r="BM43" s="45">
        <v>36</v>
      </c>
      <c r="BN43" s="45" t="s">
        <v>8880</v>
      </c>
      <c r="BO43" s="45" t="s">
        <v>8880</v>
      </c>
      <c r="BP43" s="45" t="s">
        <v>279</v>
      </c>
      <c r="BQ43" s="45" t="s">
        <v>279</v>
      </c>
      <c r="BR43" s="45" t="s">
        <v>8130</v>
      </c>
      <c r="BS43" s="45" t="s">
        <v>9005</v>
      </c>
      <c r="BT43" s="97" t="s">
        <v>9038</v>
      </c>
      <c r="BU43" s="97" t="s">
        <v>9038</v>
      </c>
      <c r="BV43" s="97" t="s">
        <v>9086</v>
      </c>
      <c r="BW43" s="97" t="s">
        <v>9086</v>
      </c>
      <c r="BX43" s="2"/>
    </row>
    <row r="44" spans="1:76" ht="15">
      <c r="A44" s="61" t="s">
        <v>8041</v>
      </c>
      <c r="B44" s="62"/>
      <c r="C44" s="62" t="s">
        <v>64</v>
      </c>
      <c r="D44" s="63">
        <v>100</v>
      </c>
      <c r="E44" s="103"/>
      <c r="F44" s="85" t="str">
        <f>HYPERLINK("https://pbs.twimg.com/profile_images/1423704125599068164/11Q46fe__normal.jpg")</f>
        <v>https://pbs.twimg.com/profile_images/1423704125599068164/11Q46fe__normal.jpg</v>
      </c>
      <c r="G44" s="104"/>
      <c r="H44" s="66" t="s">
        <v>8041</v>
      </c>
      <c r="I44" s="67"/>
      <c r="J44" s="105" t="s">
        <v>159</v>
      </c>
      <c r="K44" s="66" t="s">
        <v>8686</v>
      </c>
      <c r="L44" s="106">
        <v>1</v>
      </c>
      <c r="M44" s="71">
        <v>597.7774658203125</v>
      </c>
      <c r="N44" s="71">
        <v>8281.880859375</v>
      </c>
      <c r="O44" s="72"/>
      <c r="P44" s="73"/>
      <c r="Q44" s="73"/>
      <c r="R44" s="107"/>
      <c r="S44" s="45">
        <v>0</v>
      </c>
      <c r="T44" s="45">
        <v>2</v>
      </c>
      <c r="U44" s="46">
        <v>0</v>
      </c>
      <c r="V44" s="46">
        <v>0.405571</v>
      </c>
      <c r="W44" s="46">
        <v>0.132212</v>
      </c>
      <c r="X44" s="46">
        <v>0.0189</v>
      </c>
      <c r="Y44" s="46">
        <v>0.5</v>
      </c>
      <c r="Z44" s="46">
        <v>0</v>
      </c>
      <c r="AA44" s="68">
        <v>44</v>
      </c>
      <c r="AB44" s="68"/>
      <c r="AC44" s="69"/>
      <c r="AD44" s="76" t="s">
        <v>8496</v>
      </c>
      <c r="AE44" s="80" t="s">
        <v>8522</v>
      </c>
      <c r="AF44" s="76">
        <v>263</v>
      </c>
      <c r="AG44" s="76">
        <v>679</v>
      </c>
      <c r="AH44" s="76">
        <v>3868</v>
      </c>
      <c r="AI44" s="76">
        <v>1</v>
      </c>
      <c r="AJ44" s="76" t="b">
        <v>0</v>
      </c>
      <c r="AK44" s="76" t="s">
        <v>339</v>
      </c>
      <c r="AL44" s="78">
        <v>41149.74321759259</v>
      </c>
      <c r="AM44" s="76" t="b">
        <v>0</v>
      </c>
      <c r="AN44" s="76" t="s">
        <v>8539</v>
      </c>
      <c r="AO44" s="76" t="s">
        <v>8579</v>
      </c>
      <c r="AP44" s="76"/>
      <c r="AQ44" s="76"/>
      <c r="AR44" s="76"/>
      <c r="AS44" s="76"/>
      <c r="AT44" s="76"/>
      <c r="AU44" s="76"/>
      <c r="AV44" s="76"/>
      <c r="AW44" s="76"/>
      <c r="AX44" s="76"/>
      <c r="AY44" s="76"/>
      <c r="AZ44" s="76"/>
      <c r="BA44" s="76" t="s">
        <v>66</v>
      </c>
      <c r="BB44" s="76" t="s">
        <v>358</v>
      </c>
      <c r="BC44" s="79" t="str">
        <f>HYPERLINK("https://twitter.com/vanevane0307")</f>
        <v>https://twitter.com/vanevane0307</v>
      </c>
      <c r="BD44" s="75" t="str">
        <f>REPLACE(INDEX(GroupVertices[Group],MATCH(Vertices[[#This Row],[Vertex]],GroupVertices[Vertex],0)),1,1,"")</f>
        <v>1</v>
      </c>
      <c r="BE44" s="45">
        <v>0</v>
      </c>
      <c r="BF44" s="46">
        <v>0</v>
      </c>
      <c r="BG44" s="45">
        <v>0</v>
      </c>
      <c r="BH44" s="46">
        <v>0</v>
      </c>
      <c r="BI44" s="45">
        <v>0</v>
      </c>
      <c r="BJ44" s="46">
        <v>0</v>
      </c>
      <c r="BK44" s="45">
        <v>10</v>
      </c>
      <c r="BL44" s="46">
        <v>50</v>
      </c>
      <c r="BM44" s="45">
        <v>20</v>
      </c>
      <c r="BN44" s="45"/>
      <c r="BO44" s="45"/>
      <c r="BP44" s="45"/>
      <c r="BQ44" s="45"/>
      <c r="BR44" s="45"/>
      <c r="BS44" s="45"/>
      <c r="BT44" s="97" t="s">
        <v>9009</v>
      </c>
      <c r="BU44" s="97" t="s">
        <v>9009</v>
      </c>
      <c r="BV44" s="97" t="s">
        <v>9057</v>
      </c>
      <c r="BW44" s="97" t="s">
        <v>9057</v>
      </c>
      <c r="BX44" s="2"/>
    </row>
    <row r="45" spans="1:76" ht="15">
      <c r="A45" s="61" t="s">
        <v>8048</v>
      </c>
      <c r="B45" s="62"/>
      <c r="C45" s="62" t="s">
        <v>64</v>
      </c>
      <c r="D45" s="63">
        <v>566.6666666666667</v>
      </c>
      <c r="E45" s="103"/>
      <c r="F45" s="85" t="str">
        <f>HYPERLINK("https://pbs.twimg.com/profile_images/1440781756806754306/GijGxu8N_normal.jpg")</f>
        <v>https://pbs.twimg.com/profile_images/1440781756806754306/GijGxu8N_normal.jpg</v>
      </c>
      <c r="G45" s="104"/>
      <c r="H45" s="66" t="s">
        <v>8048</v>
      </c>
      <c r="I45" s="67"/>
      <c r="J45" s="105" t="s">
        <v>159</v>
      </c>
      <c r="K45" s="66" t="s">
        <v>8687</v>
      </c>
      <c r="L45" s="106">
        <v>625.875</v>
      </c>
      <c r="M45" s="71">
        <v>6123.91943359375</v>
      </c>
      <c r="N45" s="71">
        <v>8283.96484375</v>
      </c>
      <c r="O45" s="72"/>
      <c r="P45" s="73"/>
      <c r="Q45" s="73"/>
      <c r="R45" s="107"/>
      <c r="S45" s="45">
        <v>2</v>
      </c>
      <c r="T45" s="45">
        <v>1</v>
      </c>
      <c r="U45" s="46">
        <v>0</v>
      </c>
      <c r="V45" s="46">
        <v>0.437116</v>
      </c>
      <c r="W45" s="46">
        <v>0.163069</v>
      </c>
      <c r="X45" s="46">
        <v>0.019611</v>
      </c>
      <c r="Y45" s="46">
        <v>0.5</v>
      </c>
      <c r="Z45" s="46">
        <v>0</v>
      </c>
      <c r="AA45" s="68">
        <v>45</v>
      </c>
      <c r="AB45" s="68"/>
      <c r="AC45" s="69"/>
      <c r="AD45" s="76" t="s">
        <v>8497</v>
      </c>
      <c r="AE45" s="80" t="s">
        <v>8523</v>
      </c>
      <c r="AF45" s="76">
        <v>5067</v>
      </c>
      <c r="AG45" s="76">
        <v>1715</v>
      </c>
      <c r="AH45" s="76">
        <v>12751</v>
      </c>
      <c r="AI45" s="76">
        <v>81</v>
      </c>
      <c r="AJ45" s="76" t="b">
        <v>0</v>
      </c>
      <c r="AK45" s="76" t="s">
        <v>339</v>
      </c>
      <c r="AL45" s="78">
        <v>40134.99103009259</v>
      </c>
      <c r="AM45" s="76" t="b">
        <v>0</v>
      </c>
      <c r="AN45" s="76" t="s">
        <v>350</v>
      </c>
      <c r="AO45" s="76" t="s">
        <v>8580</v>
      </c>
      <c r="AP45" s="79" t="str">
        <f>HYPERLINK("https://t.co/B43585SZya")</f>
        <v>https://t.co/B43585SZya</v>
      </c>
      <c r="AQ45" s="79" t="str">
        <f>HYPERLINK("http://www.info-transportes.com.mx")</f>
        <v>http://www.info-transportes.com.mx</v>
      </c>
      <c r="AR45" s="76" t="s">
        <v>8613</v>
      </c>
      <c r="AS45" s="76"/>
      <c r="AT45" s="76"/>
      <c r="AU45" s="76"/>
      <c r="AV45" s="76"/>
      <c r="AW45" s="76"/>
      <c r="AX45" s="76"/>
      <c r="AY45" s="80" t="s">
        <v>8645</v>
      </c>
      <c r="AZ45" s="79" t="str">
        <f>HYPERLINK("https://t.co/B43585SZya")</f>
        <v>https://t.co/B43585SZya</v>
      </c>
      <c r="BA45" s="76" t="s">
        <v>66</v>
      </c>
      <c r="BB45" s="76" t="s">
        <v>358</v>
      </c>
      <c r="BC45" s="79" t="str">
        <f>HYPERLINK("https://twitter.com/infotransportes")</f>
        <v>https://twitter.com/infotransportes</v>
      </c>
      <c r="BD45" s="75" t="str">
        <f>REPLACE(INDEX(GroupVertices[Group],MATCH(Vertices[[#This Row],[Vertex]],GroupVertices[Vertex],0)),1,1,"")</f>
        <v>2</v>
      </c>
      <c r="BE45" s="45">
        <v>0</v>
      </c>
      <c r="BF45" s="46">
        <v>0</v>
      </c>
      <c r="BG45" s="45">
        <v>0</v>
      </c>
      <c r="BH45" s="46">
        <v>0</v>
      </c>
      <c r="BI45" s="45">
        <v>0</v>
      </c>
      <c r="BJ45" s="46">
        <v>0</v>
      </c>
      <c r="BK45" s="45">
        <v>13</v>
      </c>
      <c r="BL45" s="46">
        <v>52</v>
      </c>
      <c r="BM45" s="45">
        <v>25</v>
      </c>
      <c r="BN45" s="45" t="s">
        <v>8164</v>
      </c>
      <c r="BO45" s="45" t="s">
        <v>8164</v>
      </c>
      <c r="BP45" s="45" t="s">
        <v>8173</v>
      </c>
      <c r="BQ45" s="45" t="s">
        <v>8173</v>
      </c>
      <c r="BR45" s="45"/>
      <c r="BS45" s="45"/>
      <c r="BT45" s="97" t="s">
        <v>9012</v>
      </c>
      <c r="BU45" s="97" t="s">
        <v>9012</v>
      </c>
      <c r="BV45" s="97" t="s">
        <v>9060</v>
      </c>
      <c r="BW45" s="97" t="s">
        <v>9060</v>
      </c>
      <c r="BX45" s="2"/>
    </row>
    <row r="46" spans="1:76" ht="15">
      <c r="A46" s="61" t="s">
        <v>8043</v>
      </c>
      <c r="B46" s="62"/>
      <c r="C46" s="62" t="s">
        <v>64</v>
      </c>
      <c r="D46" s="63">
        <v>100</v>
      </c>
      <c r="E46" s="103"/>
      <c r="F46" s="85" t="str">
        <f>HYPERLINK("https://pbs.twimg.com/profile_images/1560967668286590976/BsF4deFg_normal.jpg")</f>
        <v>https://pbs.twimg.com/profile_images/1560967668286590976/BsF4deFg_normal.jpg</v>
      </c>
      <c r="G46" s="104"/>
      <c r="H46" s="66" t="s">
        <v>8043</v>
      </c>
      <c r="I46" s="67"/>
      <c r="J46" s="105" t="s">
        <v>159</v>
      </c>
      <c r="K46" s="66" t="s">
        <v>8688</v>
      </c>
      <c r="L46" s="106">
        <v>1</v>
      </c>
      <c r="M46" s="71">
        <v>6392.8896484375</v>
      </c>
      <c r="N46" s="71">
        <v>6365.21630859375</v>
      </c>
      <c r="O46" s="72"/>
      <c r="P46" s="73"/>
      <c r="Q46" s="73"/>
      <c r="R46" s="107"/>
      <c r="S46" s="45">
        <v>0</v>
      </c>
      <c r="T46" s="45">
        <v>3</v>
      </c>
      <c r="U46" s="46">
        <v>0</v>
      </c>
      <c r="V46" s="46">
        <v>0.437116</v>
      </c>
      <c r="W46" s="46">
        <v>0.163069</v>
      </c>
      <c r="X46" s="46">
        <v>0.019611</v>
      </c>
      <c r="Y46" s="46">
        <v>0.5</v>
      </c>
      <c r="Z46" s="46">
        <v>0</v>
      </c>
      <c r="AA46" s="68">
        <v>46</v>
      </c>
      <c r="AB46" s="68"/>
      <c r="AC46" s="69"/>
      <c r="AD46" s="76" t="s">
        <v>8498</v>
      </c>
      <c r="AE46" s="80" t="s">
        <v>8457</v>
      </c>
      <c r="AF46" s="76">
        <v>152</v>
      </c>
      <c r="AG46" s="76">
        <v>166</v>
      </c>
      <c r="AH46" s="76">
        <v>3094</v>
      </c>
      <c r="AI46" s="76">
        <v>0</v>
      </c>
      <c r="AJ46" s="76" t="b">
        <v>0</v>
      </c>
      <c r="AK46" s="76" t="s">
        <v>339</v>
      </c>
      <c r="AL46" s="78">
        <v>43106.603425925925</v>
      </c>
      <c r="AM46" s="76" t="b">
        <v>0</v>
      </c>
      <c r="AN46" s="76" t="s">
        <v>8540</v>
      </c>
      <c r="AO46" s="76" t="s">
        <v>8581</v>
      </c>
      <c r="AP46" s="76"/>
      <c r="AQ46" s="76"/>
      <c r="AR46" s="76"/>
      <c r="AS46" s="76"/>
      <c r="AT46" s="76"/>
      <c r="AU46" s="76"/>
      <c r="AV46" s="76"/>
      <c r="AW46" s="76"/>
      <c r="AX46" s="76"/>
      <c r="AY46" s="76"/>
      <c r="AZ46" s="76"/>
      <c r="BA46" s="76" t="s">
        <v>66</v>
      </c>
      <c r="BB46" s="76" t="s">
        <v>358</v>
      </c>
      <c r="BC46" s="79" t="str">
        <f>HYPERLINK("https://twitter.com/nancylarae")</f>
        <v>https://twitter.com/nancylarae</v>
      </c>
      <c r="BD46" s="75" t="str">
        <f>REPLACE(INDEX(GroupVertices[Group],MATCH(Vertices[[#This Row],[Vertex]],GroupVertices[Vertex],0)),1,1,"")</f>
        <v>2</v>
      </c>
      <c r="BE46" s="45">
        <v>0</v>
      </c>
      <c r="BF46" s="46">
        <v>0</v>
      </c>
      <c r="BG46" s="45">
        <v>0</v>
      </c>
      <c r="BH46" s="46">
        <v>0</v>
      </c>
      <c r="BI46" s="45">
        <v>0</v>
      </c>
      <c r="BJ46" s="46">
        <v>0</v>
      </c>
      <c r="BK46" s="45">
        <v>32</v>
      </c>
      <c r="BL46" s="46">
        <v>52.459016393442624</v>
      </c>
      <c r="BM46" s="45">
        <v>61</v>
      </c>
      <c r="BN46" s="45"/>
      <c r="BO46" s="45"/>
      <c r="BP46" s="45"/>
      <c r="BQ46" s="45"/>
      <c r="BR46" s="45"/>
      <c r="BS46" s="45"/>
      <c r="BT46" s="97" t="s">
        <v>9039</v>
      </c>
      <c r="BU46" s="97" t="s">
        <v>9053</v>
      </c>
      <c r="BV46" s="97" t="s">
        <v>9087</v>
      </c>
      <c r="BW46" s="97" t="s">
        <v>9097</v>
      </c>
      <c r="BX46" s="2"/>
    </row>
    <row r="47" spans="1:76" ht="15">
      <c r="A47" s="61" t="s">
        <v>8044</v>
      </c>
      <c r="B47" s="62"/>
      <c r="C47" s="62" t="s">
        <v>64</v>
      </c>
      <c r="D47" s="63">
        <v>100</v>
      </c>
      <c r="E47" s="103"/>
      <c r="F47" s="85" t="str">
        <f>HYPERLINK("https://pbs.twimg.com/profile_images/596076581711294465/kOXJfmxv_normal.png")</f>
        <v>https://pbs.twimg.com/profile_images/596076581711294465/kOXJfmxv_normal.png</v>
      </c>
      <c r="G47" s="104"/>
      <c r="H47" s="66" t="s">
        <v>8044</v>
      </c>
      <c r="I47" s="67"/>
      <c r="J47" s="105" t="s">
        <v>159</v>
      </c>
      <c r="K47" s="66" t="s">
        <v>8689</v>
      </c>
      <c r="L47" s="106">
        <v>1</v>
      </c>
      <c r="M47" s="71">
        <v>3178.69384765625</v>
      </c>
      <c r="N47" s="71">
        <v>786.6730346679688</v>
      </c>
      <c r="O47" s="72"/>
      <c r="P47" s="73"/>
      <c r="Q47" s="73"/>
      <c r="R47" s="107"/>
      <c r="S47" s="45">
        <v>0</v>
      </c>
      <c r="T47" s="45">
        <v>1</v>
      </c>
      <c r="U47" s="46">
        <v>0</v>
      </c>
      <c r="V47" s="46">
        <v>0.401433</v>
      </c>
      <c r="W47" s="46">
        <v>0.106696</v>
      </c>
      <c r="X47" s="46">
        <v>0.018063</v>
      </c>
      <c r="Y47" s="46">
        <v>0</v>
      </c>
      <c r="Z47" s="46">
        <v>0</v>
      </c>
      <c r="AA47" s="68">
        <v>47</v>
      </c>
      <c r="AB47" s="68"/>
      <c r="AC47" s="69"/>
      <c r="AD47" s="76" t="s">
        <v>8499</v>
      </c>
      <c r="AE47" s="80" t="s">
        <v>8524</v>
      </c>
      <c r="AF47" s="76">
        <v>12797</v>
      </c>
      <c r="AG47" s="76">
        <v>3717</v>
      </c>
      <c r="AH47" s="76">
        <v>11416</v>
      </c>
      <c r="AI47" s="76">
        <v>75</v>
      </c>
      <c r="AJ47" s="76" t="b">
        <v>0</v>
      </c>
      <c r="AK47" s="76" t="s">
        <v>339</v>
      </c>
      <c r="AL47" s="78">
        <v>40878.70390046296</v>
      </c>
      <c r="AM47" s="76" t="b">
        <v>0</v>
      </c>
      <c r="AN47" s="76" t="s">
        <v>8541</v>
      </c>
      <c r="AO47" s="76" t="s">
        <v>8582</v>
      </c>
      <c r="AP47" s="79" t="str">
        <f>HYPERLINK("https://t.co/M5d31CxGsL")</f>
        <v>https://t.co/M5d31CxGsL</v>
      </c>
      <c r="AQ47" s="79" t="str">
        <f>HYPERLINK("http://www.gs1mexico.org")</f>
        <v>http://www.gs1mexico.org</v>
      </c>
      <c r="AR47" s="76" t="s">
        <v>8614</v>
      </c>
      <c r="AS47" s="76"/>
      <c r="AT47" s="76"/>
      <c r="AU47" s="76"/>
      <c r="AV47" s="76"/>
      <c r="AW47" s="76"/>
      <c r="AX47" s="76"/>
      <c r="AY47" s="76"/>
      <c r="AZ47" s="79" t="str">
        <f>HYPERLINK("https://t.co/M5d31CxGsL")</f>
        <v>https://t.co/M5d31CxGsL</v>
      </c>
      <c r="BA47" s="76" t="s">
        <v>66</v>
      </c>
      <c r="BB47" s="76" t="s">
        <v>358</v>
      </c>
      <c r="BC47" s="79" t="str">
        <f>HYPERLINK("https://twitter.com/gs1_mx")</f>
        <v>https://twitter.com/gs1_mx</v>
      </c>
      <c r="BD47" s="75" t="str">
        <f>REPLACE(INDEX(GroupVertices[Group],MATCH(Vertices[[#This Row],[Vertex]],GroupVertices[Vertex],0)),1,1,"")</f>
        <v>1</v>
      </c>
      <c r="BE47" s="45">
        <v>0</v>
      </c>
      <c r="BF47" s="46">
        <v>0</v>
      </c>
      <c r="BG47" s="45">
        <v>0</v>
      </c>
      <c r="BH47" s="46">
        <v>0</v>
      </c>
      <c r="BI47" s="45">
        <v>0</v>
      </c>
      <c r="BJ47" s="46">
        <v>0</v>
      </c>
      <c r="BK47" s="45">
        <v>13</v>
      </c>
      <c r="BL47" s="46">
        <v>52</v>
      </c>
      <c r="BM47" s="45">
        <v>25</v>
      </c>
      <c r="BN47" s="45" t="s">
        <v>8160</v>
      </c>
      <c r="BO47" s="45" t="s">
        <v>8160</v>
      </c>
      <c r="BP47" s="45" t="s">
        <v>8173</v>
      </c>
      <c r="BQ47" s="45" t="s">
        <v>8173</v>
      </c>
      <c r="BR47" s="45"/>
      <c r="BS47" s="45"/>
      <c r="BT47" s="97" t="s">
        <v>9012</v>
      </c>
      <c r="BU47" s="97" t="s">
        <v>9012</v>
      </c>
      <c r="BV47" s="97" t="s">
        <v>9060</v>
      </c>
      <c r="BW47" s="97" t="s">
        <v>9060</v>
      </c>
      <c r="BX47" s="2"/>
    </row>
    <row r="48" spans="1:76" ht="15">
      <c r="A48" s="61" t="s">
        <v>8046</v>
      </c>
      <c r="B48" s="62"/>
      <c r="C48" s="62" t="s">
        <v>64</v>
      </c>
      <c r="D48" s="63">
        <v>100</v>
      </c>
      <c r="E48" s="103"/>
      <c r="F48" s="85" t="str">
        <f>HYPERLINK("https://pbs.twimg.com/profile_images/1573148569128894465/o0tw70_X_normal.jpg")</f>
        <v>https://pbs.twimg.com/profile_images/1573148569128894465/o0tw70_X_normal.jpg</v>
      </c>
      <c r="G48" s="104"/>
      <c r="H48" s="66" t="s">
        <v>8046</v>
      </c>
      <c r="I48" s="67"/>
      <c r="J48" s="105" t="s">
        <v>159</v>
      </c>
      <c r="K48" s="66" t="s">
        <v>8690</v>
      </c>
      <c r="L48" s="106">
        <v>1</v>
      </c>
      <c r="M48" s="71">
        <v>161.96163940429688</v>
      </c>
      <c r="N48" s="71">
        <v>5136.2626953125</v>
      </c>
      <c r="O48" s="72"/>
      <c r="P48" s="73"/>
      <c r="Q48" s="73"/>
      <c r="R48" s="107"/>
      <c r="S48" s="45">
        <v>0</v>
      </c>
      <c r="T48" s="45">
        <v>2</v>
      </c>
      <c r="U48" s="46">
        <v>0</v>
      </c>
      <c r="V48" s="46">
        <v>0.405571</v>
      </c>
      <c r="W48" s="46">
        <v>0.132212</v>
      </c>
      <c r="X48" s="46">
        <v>0.0189</v>
      </c>
      <c r="Y48" s="46">
        <v>0.5</v>
      </c>
      <c r="Z48" s="46">
        <v>0</v>
      </c>
      <c r="AA48" s="68">
        <v>48</v>
      </c>
      <c r="AB48" s="68"/>
      <c r="AC48" s="69"/>
      <c r="AD48" s="76" t="s">
        <v>8500</v>
      </c>
      <c r="AE48" s="80" t="s">
        <v>8525</v>
      </c>
      <c r="AF48" s="76">
        <v>235</v>
      </c>
      <c r="AG48" s="76">
        <v>271</v>
      </c>
      <c r="AH48" s="76">
        <v>121</v>
      </c>
      <c r="AI48" s="76">
        <v>4</v>
      </c>
      <c r="AJ48" s="76" t="b">
        <v>0</v>
      </c>
      <c r="AK48" s="76" t="s">
        <v>339</v>
      </c>
      <c r="AL48" s="78">
        <v>40037.013333333336</v>
      </c>
      <c r="AM48" s="76" t="b">
        <v>0</v>
      </c>
      <c r="AN48" s="76" t="s">
        <v>348</v>
      </c>
      <c r="AO48" s="76" t="s">
        <v>8583</v>
      </c>
      <c r="AP48" s="76"/>
      <c r="AQ48" s="76"/>
      <c r="AR48" s="76"/>
      <c r="AS48" s="76"/>
      <c r="AT48" s="76"/>
      <c r="AU48" s="76"/>
      <c r="AV48" s="76"/>
      <c r="AW48" s="76"/>
      <c r="AX48" s="76"/>
      <c r="AY48" s="76"/>
      <c r="AZ48" s="76"/>
      <c r="BA48" s="76" t="s">
        <v>66</v>
      </c>
      <c r="BB48" s="76" t="s">
        <v>358</v>
      </c>
      <c r="BC48" s="79" t="str">
        <f>HYPERLINK("https://twitter.com/yokoiran_hdez")</f>
        <v>https://twitter.com/yokoiran_hdez</v>
      </c>
      <c r="BD48" s="75" t="str">
        <f>REPLACE(INDEX(GroupVertices[Group],MATCH(Vertices[[#This Row],[Vertex]],GroupVertices[Vertex],0)),1,1,"")</f>
        <v>1</v>
      </c>
      <c r="BE48" s="45">
        <v>0</v>
      </c>
      <c r="BF48" s="46">
        <v>0</v>
      </c>
      <c r="BG48" s="45">
        <v>0</v>
      </c>
      <c r="BH48" s="46">
        <v>0</v>
      </c>
      <c r="BI48" s="45">
        <v>0</v>
      </c>
      <c r="BJ48" s="46">
        <v>0</v>
      </c>
      <c r="BK48" s="45">
        <v>10</v>
      </c>
      <c r="BL48" s="46">
        <v>50</v>
      </c>
      <c r="BM48" s="45">
        <v>20</v>
      </c>
      <c r="BN48" s="45"/>
      <c r="BO48" s="45"/>
      <c r="BP48" s="45"/>
      <c r="BQ48" s="45"/>
      <c r="BR48" s="45"/>
      <c r="BS48" s="45"/>
      <c r="BT48" s="97" t="s">
        <v>9009</v>
      </c>
      <c r="BU48" s="97" t="s">
        <v>9009</v>
      </c>
      <c r="BV48" s="97" t="s">
        <v>9057</v>
      </c>
      <c r="BW48" s="97" t="s">
        <v>9057</v>
      </c>
      <c r="BX48" s="2"/>
    </row>
    <row r="49" spans="1:76" ht="15">
      <c r="A49" s="61" t="s">
        <v>8047</v>
      </c>
      <c r="B49" s="62"/>
      <c r="C49" s="62" t="s">
        <v>64</v>
      </c>
      <c r="D49" s="63">
        <v>100</v>
      </c>
      <c r="E49" s="103"/>
      <c r="F49" s="85" t="str">
        <f>HYPERLINK("https://pbs.twimg.com/profile_images/1350533186808328197/2Mw0H-3R_normal.jpg")</f>
        <v>https://pbs.twimg.com/profile_images/1350533186808328197/2Mw0H-3R_normal.jpg</v>
      </c>
      <c r="G49" s="104"/>
      <c r="H49" s="66" t="s">
        <v>8047</v>
      </c>
      <c r="I49" s="67"/>
      <c r="J49" s="105" t="s">
        <v>159</v>
      </c>
      <c r="K49" s="66" t="s">
        <v>8691</v>
      </c>
      <c r="L49" s="106">
        <v>1</v>
      </c>
      <c r="M49" s="71">
        <v>9815.869140625</v>
      </c>
      <c r="N49" s="71">
        <v>9586.8935546875</v>
      </c>
      <c r="O49" s="72"/>
      <c r="P49" s="73"/>
      <c r="Q49" s="73"/>
      <c r="R49" s="107"/>
      <c r="S49" s="45">
        <v>0</v>
      </c>
      <c r="T49" s="45">
        <v>1</v>
      </c>
      <c r="U49" s="46">
        <v>0</v>
      </c>
      <c r="V49" s="46">
        <v>0.293585</v>
      </c>
      <c r="W49" s="46">
        <v>0.017503</v>
      </c>
      <c r="X49" s="46">
        <v>0.018701</v>
      </c>
      <c r="Y49" s="46">
        <v>0</v>
      </c>
      <c r="Z49" s="46">
        <v>0</v>
      </c>
      <c r="AA49" s="68">
        <v>49</v>
      </c>
      <c r="AB49" s="68"/>
      <c r="AC49" s="69"/>
      <c r="AD49" s="76" t="s">
        <v>8501</v>
      </c>
      <c r="AE49" s="80" t="s">
        <v>8526</v>
      </c>
      <c r="AF49" s="76">
        <v>89</v>
      </c>
      <c r="AG49" s="76">
        <v>834</v>
      </c>
      <c r="AH49" s="76">
        <v>2100</v>
      </c>
      <c r="AI49" s="76">
        <v>1</v>
      </c>
      <c r="AJ49" s="76" t="b">
        <v>0</v>
      </c>
      <c r="AK49" s="76" t="s">
        <v>339</v>
      </c>
      <c r="AL49" s="78">
        <v>40702.01190972222</v>
      </c>
      <c r="AM49" s="76" t="b">
        <v>0</v>
      </c>
      <c r="AN49" s="76" t="s">
        <v>350</v>
      </c>
      <c r="AO49" s="76" t="s">
        <v>8584</v>
      </c>
      <c r="AP49" s="76"/>
      <c r="AQ49" s="76"/>
      <c r="AR49" s="76"/>
      <c r="AS49" s="76"/>
      <c r="AT49" s="76"/>
      <c r="AU49" s="76"/>
      <c r="AV49" s="76"/>
      <c r="AW49" s="76"/>
      <c r="AX49" s="76"/>
      <c r="AY49" s="76"/>
      <c r="AZ49" s="76"/>
      <c r="BA49" s="76" t="s">
        <v>66</v>
      </c>
      <c r="BB49" s="76" t="s">
        <v>358</v>
      </c>
      <c r="BC49" s="79" t="str">
        <f>HYPERLINK("https://twitter.com/lizbeth_1011")</f>
        <v>https://twitter.com/lizbeth_1011</v>
      </c>
      <c r="BD49" s="75" t="str">
        <f>REPLACE(INDEX(GroupVertices[Group],MATCH(Vertices[[#This Row],[Vertex]],GroupVertices[Vertex],0)),1,1,"")</f>
        <v>3</v>
      </c>
      <c r="BE49" s="45">
        <v>0</v>
      </c>
      <c r="BF49" s="46">
        <v>0</v>
      </c>
      <c r="BG49" s="45">
        <v>0</v>
      </c>
      <c r="BH49" s="46">
        <v>0</v>
      </c>
      <c r="BI49" s="45">
        <v>0</v>
      </c>
      <c r="BJ49" s="46">
        <v>0</v>
      </c>
      <c r="BK49" s="45">
        <v>12</v>
      </c>
      <c r="BL49" s="46">
        <v>54.54545454545455</v>
      </c>
      <c r="BM49" s="45">
        <v>22</v>
      </c>
      <c r="BN49" s="45"/>
      <c r="BO49" s="45"/>
      <c r="BP49" s="45"/>
      <c r="BQ49" s="45"/>
      <c r="BR49" s="45"/>
      <c r="BS49" s="45"/>
      <c r="BT49" s="97" t="s">
        <v>9040</v>
      </c>
      <c r="BU49" s="97" t="s">
        <v>9040</v>
      </c>
      <c r="BV49" s="97" t="s">
        <v>9088</v>
      </c>
      <c r="BW49" s="97" t="s">
        <v>9088</v>
      </c>
      <c r="BX49" s="2"/>
    </row>
    <row r="50" spans="1:76" ht="15">
      <c r="A50" s="61" t="s">
        <v>8050</v>
      </c>
      <c r="B50" s="62"/>
      <c r="C50" s="62" t="s">
        <v>64</v>
      </c>
      <c r="D50" s="63">
        <v>100</v>
      </c>
      <c r="E50" s="103"/>
      <c r="F50" s="85" t="str">
        <f>HYPERLINK("https://pbs.twimg.com/profile_images/652597275173122048/2-blWZcB_normal.jpg")</f>
        <v>https://pbs.twimg.com/profile_images/652597275173122048/2-blWZcB_normal.jpg</v>
      </c>
      <c r="G50" s="104"/>
      <c r="H50" s="66" t="s">
        <v>8050</v>
      </c>
      <c r="I50" s="67"/>
      <c r="J50" s="105" t="s">
        <v>159</v>
      </c>
      <c r="K50" s="66" t="s">
        <v>8692</v>
      </c>
      <c r="L50" s="106">
        <v>1</v>
      </c>
      <c r="M50" s="71">
        <v>4316.0908203125</v>
      </c>
      <c r="N50" s="71">
        <v>5693.98974609375</v>
      </c>
      <c r="O50" s="72"/>
      <c r="P50" s="73"/>
      <c r="Q50" s="73"/>
      <c r="R50" s="107"/>
      <c r="S50" s="45">
        <v>0</v>
      </c>
      <c r="T50" s="45">
        <v>1</v>
      </c>
      <c r="U50" s="46">
        <v>0</v>
      </c>
      <c r="V50" s="46">
        <v>0.401433</v>
      </c>
      <c r="W50" s="46">
        <v>0.106696</v>
      </c>
      <c r="X50" s="46">
        <v>0.018063</v>
      </c>
      <c r="Y50" s="46">
        <v>0</v>
      </c>
      <c r="Z50" s="46">
        <v>0</v>
      </c>
      <c r="AA50" s="68">
        <v>50</v>
      </c>
      <c r="AB50" s="68"/>
      <c r="AC50" s="69"/>
      <c r="AD50" s="76" t="s">
        <v>8502</v>
      </c>
      <c r="AE50" s="80" t="s">
        <v>8527</v>
      </c>
      <c r="AF50" s="76">
        <v>1312</v>
      </c>
      <c r="AG50" s="76">
        <v>224</v>
      </c>
      <c r="AH50" s="76">
        <v>3746</v>
      </c>
      <c r="AI50" s="76">
        <v>14</v>
      </c>
      <c r="AJ50" s="76" t="b">
        <v>0</v>
      </c>
      <c r="AK50" s="76" t="s">
        <v>339</v>
      </c>
      <c r="AL50" s="78">
        <v>42283.806226851855</v>
      </c>
      <c r="AM50" s="76" t="b">
        <v>0</v>
      </c>
      <c r="AN50" s="76" t="s">
        <v>344</v>
      </c>
      <c r="AO50" s="76" t="s">
        <v>8585</v>
      </c>
      <c r="AP50" s="79" t="str">
        <f>HYPERLINK("http://t.co/Y8bdlUZo0w")</f>
        <v>http://t.co/Y8bdlUZo0w</v>
      </c>
      <c r="AQ50" s="79" t="str">
        <f>HYPERLINK("http://www.conalog.org.mx")</f>
        <v>http://www.conalog.org.mx</v>
      </c>
      <c r="AR50" s="76" t="s">
        <v>8615</v>
      </c>
      <c r="AS50" s="76"/>
      <c r="AT50" s="76"/>
      <c r="AU50" s="76"/>
      <c r="AV50" s="76"/>
      <c r="AW50" s="76"/>
      <c r="AX50" s="76"/>
      <c r="AY50" s="76"/>
      <c r="AZ50" s="79" t="str">
        <f>HYPERLINK("http://t.co/Y8bdlUZo0w")</f>
        <v>http://t.co/Y8bdlUZo0w</v>
      </c>
      <c r="BA50" s="76" t="s">
        <v>66</v>
      </c>
      <c r="BB50" s="76" t="s">
        <v>358</v>
      </c>
      <c r="BC50" s="79" t="str">
        <f>HYPERLINK("https://twitter.com/conalog_mexico")</f>
        <v>https://twitter.com/conalog_mexico</v>
      </c>
      <c r="BD50" s="75" t="str">
        <f>REPLACE(INDEX(GroupVertices[Group],MATCH(Vertices[[#This Row],[Vertex]],GroupVertices[Vertex],0)),1,1,"")</f>
        <v>1</v>
      </c>
      <c r="BE50" s="45">
        <v>0</v>
      </c>
      <c r="BF50" s="46">
        <v>0</v>
      </c>
      <c r="BG50" s="45">
        <v>0</v>
      </c>
      <c r="BH50" s="46">
        <v>0</v>
      </c>
      <c r="BI50" s="45">
        <v>0</v>
      </c>
      <c r="BJ50" s="46">
        <v>0</v>
      </c>
      <c r="BK50" s="45">
        <v>37</v>
      </c>
      <c r="BL50" s="46">
        <v>60.65573770491803</v>
      </c>
      <c r="BM50" s="45">
        <v>61</v>
      </c>
      <c r="BN50" s="45" t="s">
        <v>8986</v>
      </c>
      <c r="BO50" s="45" t="s">
        <v>8996</v>
      </c>
      <c r="BP50" s="45" t="s">
        <v>8889</v>
      </c>
      <c r="BQ50" s="45" t="s">
        <v>8173</v>
      </c>
      <c r="BR50" s="45" t="s">
        <v>8134</v>
      </c>
      <c r="BS50" s="45" t="s">
        <v>9006</v>
      </c>
      <c r="BT50" s="97" t="s">
        <v>9041</v>
      </c>
      <c r="BU50" s="97" t="s">
        <v>9054</v>
      </c>
      <c r="BV50" s="97" t="s">
        <v>9089</v>
      </c>
      <c r="BW50" s="97" t="s">
        <v>9089</v>
      </c>
      <c r="BX50" s="2"/>
    </row>
    <row r="51" spans="1:76" ht="15">
      <c r="A51"/>
      <c r="AC51"/>
      <c r="AD51"/>
      <c r="BX51" s="2"/>
    </row>
    <row r="52" spans="1:76" ht="15">
      <c r="A52"/>
      <c r="AC52"/>
      <c r="AD52"/>
      <c r="BX52" s="2"/>
    </row>
    <row r="53" spans="1:76" ht="15">
      <c r="A53"/>
      <c r="AC53"/>
      <c r="AD53"/>
      <c r="BX53" s="2"/>
    </row>
    <row r="54" spans="1:76" ht="15">
      <c r="A54"/>
      <c r="AC54"/>
      <c r="AD54"/>
      <c r="BX54" s="2"/>
    </row>
    <row r="55" spans="1:76" ht="15">
      <c r="A55"/>
      <c r="AC55"/>
      <c r="AD55"/>
      <c r="BX55" s="2"/>
    </row>
    <row r="56" spans="1:76" ht="15">
      <c r="A56"/>
      <c r="AC56"/>
      <c r="AD56"/>
      <c r="BX56" s="2"/>
    </row>
    <row r="57" spans="1:76" ht="15">
      <c r="A57"/>
      <c r="AC57"/>
      <c r="AD57"/>
      <c r="BX57" s="2"/>
    </row>
    <row r="58" spans="1:76" ht="15">
      <c r="A58"/>
      <c r="AC58"/>
      <c r="AD58"/>
      <c r="BX58" s="2"/>
    </row>
    <row r="59" spans="1:76" ht="15">
      <c r="A59"/>
      <c r="AC59"/>
      <c r="AD59"/>
      <c r="BX59" s="2"/>
    </row>
    <row r="60" spans="1:76" ht="15">
      <c r="A60"/>
      <c r="AC60"/>
      <c r="AD60"/>
      <c r="BX60" s="2"/>
    </row>
    <row r="61" spans="1:76" ht="15">
      <c r="A61"/>
      <c r="AC61"/>
      <c r="AD61"/>
      <c r="BX61" s="2"/>
    </row>
    <row r="62" spans="1:76" ht="15">
      <c r="A62"/>
      <c r="AC62"/>
      <c r="AD62"/>
      <c r="BX62" s="2"/>
    </row>
    <row r="63" spans="1:76" ht="15">
      <c r="A63"/>
      <c r="AC63"/>
      <c r="AD63"/>
      <c r="BX63" s="2"/>
    </row>
    <row r="64" spans="1:76" ht="15">
      <c r="A64"/>
      <c r="AC64"/>
      <c r="AD64"/>
      <c r="BX64" s="2"/>
    </row>
    <row r="65" spans="1:76" ht="15">
      <c r="A65"/>
      <c r="AC65"/>
      <c r="AD65"/>
      <c r="BX65" s="2"/>
    </row>
    <row r="66" spans="1:76" ht="15">
      <c r="A66"/>
      <c r="AC66"/>
      <c r="AD66"/>
      <c r="BX66" s="2"/>
    </row>
    <row r="67" spans="1:76" ht="15">
      <c r="A67"/>
      <c r="AC67"/>
      <c r="AD67"/>
      <c r="BX67" s="2"/>
    </row>
    <row r="68" spans="1:76" ht="15">
      <c r="A68"/>
      <c r="AC68"/>
      <c r="AD68"/>
      <c r="BX68" s="2"/>
    </row>
    <row r="69" spans="1:76" ht="15">
      <c r="A69"/>
      <c r="AC69"/>
      <c r="AD69"/>
      <c r="BX69" s="2"/>
    </row>
    <row r="70" spans="1:76" ht="15">
      <c r="A70"/>
      <c r="AC70"/>
      <c r="AD70"/>
      <c r="BX70" s="2"/>
    </row>
    <row r="71" spans="1:76" ht="15">
      <c r="A71"/>
      <c r="AC71"/>
      <c r="AD71"/>
      <c r="BX71" s="2"/>
    </row>
    <row r="72" spans="1:76" ht="15">
      <c r="A72"/>
      <c r="AC72"/>
      <c r="AD72"/>
      <c r="BX72" s="2"/>
    </row>
    <row r="73" spans="1:76" ht="15">
      <c r="A73"/>
      <c r="AC73"/>
      <c r="AD73"/>
      <c r="BX73" s="2"/>
    </row>
    <row r="74" spans="1:76" ht="15">
      <c r="A74"/>
      <c r="AC74"/>
      <c r="AD74"/>
      <c r="BX74" s="2"/>
    </row>
    <row r="75" spans="1:76" ht="15">
      <c r="A75"/>
      <c r="AC75"/>
      <c r="AD75"/>
      <c r="BX75" s="2"/>
    </row>
    <row r="76" spans="1:76" ht="15">
      <c r="A76"/>
      <c r="AC76"/>
      <c r="AD76"/>
      <c r="BX76" s="2"/>
    </row>
    <row r="77" spans="1:76" ht="15">
      <c r="A77"/>
      <c r="AC77"/>
      <c r="AD77"/>
      <c r="BX77" s="2"/>
    </row>
    <row r="78" spans="1:76" ht="15">
      <c r="A78"/>
      <c r="AC78"/>
      <c r="AD78"/>
      <c r="BX78" s="2"/>
    </row>
    <row r="79" spans="1:76" ht="15">
      <c r="A79"/>
      <c r="AC79"/>
      <c r="AD79"/>
      <c r="BX79" s="2"/>
    </row>
    <row r="80" spans="1:76" ht="15">
      <c r="A80"/>
      <c r="AC80"/>
      <c r="AD80"/>
      <c r="BX80" s="2"/>
    </row>
    <row r="81" spans="1:76" ht="15">
      <c r="A81"/>
      <c r="AC81"/>
      <c r="AD81"/>
      <c r="BX81" s="2"/>
    </row>
    <row r="82" spans="1:76" ht="15">
      <c r="A82"/>
      <c r="AC82"/>
      <c r="AD82"/>
      <c r="BX82" s="2"/>
    </row>
    <row r="83" spans="1:76" ht="15">
      <c r="A83"/>
      <c r="AC83"/>
      <c r="AD83"/>
      <c r="BX83" s="2"/>
    </row>
    <row r="84" spans="1:76" ht="15">
      <c r="A84"/>
      <c r="AC84"/>
      <c r="AD84"/>
      <c r="BX84" s="2"/>
    </row>
    <row r="85" spans="1:76" ht="15">
      <c r="A85"/>
      <c r="AC85"/>
      <c r="AD85"/>
      <c r="BX85" s="2"/>
    </row>
    <row r="86" spans="1:76" ht="15">
      <c r="A86"/>
      <c r="AC86"/>
      <c r="AD86"/>
      <c r="BX86" s="2"/>
    </row>
    <row r="87" spans="1:76" ht="15">
      <c r="A87"/>
      <c r="AC87"/>
      <c r="AD87"/>
      <c r="BX87" s="2"/>
    </row>
    <row r="88" spans="1:76" ht="15">
      <c r="A88"/>
      <c r="AC88"/>
      <c r="AD88"/>
      <c r="BX88" s="2"/>
    </row>
    <row r="89" spans="1:76" ht="15">
      <c r="A89"/>
      <c r="AC89"/>
      <c r="AD89"/>
      <c r="BX89" s="2"/>
    </row>
    <row r="90" spans="1:76" ht="15">
      <c r="A90"/>
      <c r="AC90"/>
      <c r="AD90"/>
      <c r="BX90" s="2"/>
    </row>
    <row r="91" spans="1:76" ht="15">
      <c r="A91"/>
      <c r="AC91"/>
      <c r="AD91"/>
      <c r="BX91" s="2"/>
    </row>
    <row r="92" spans="1:76" ht="15">
      <c r="A92"/>
      <c r="AC92"/>
      <c r="AD92"/>
      <c r="BX92" s="2"/>
    </row>
    <row r="93" spans="1:76" ht="15">
      <c r="A93"/>
      <c r="AC93"/>
      <c r="AD93"/>
      <c r="BX93" s="2"/>
    </row>
    <row r="94" spans="1:76" ht="15">
      <c r="A94"/>
      <c r="AC94"/>
      <c r="AD94"/>
      <c r="BX94" s="2"/>
    </row>
    <row r="95" spans="1:76" ht="15">
      <c r="A95"/>
      <c r="AC95"/>
      <c r="AD95"/>
      <c r="BX95" s="2"/>
    </row>
    <row r="96" spans="1:76" ht="15">
      <c r="A96"/>
      <c r="AC96"/>
      <c r="AD96"/>
      <c r="BX96" s="2"/>
    </row>
    <row r="97" spans="1:76" ht="15">
      <c r="A97"/>
      <c r="AC97"/>
      <c r="AD97"/>
      <c r="BX97" s="2"/>
    </row>
    <row r="98" spans="1:76" ht="15">
      <c r="A98"/>
      <c r="AC98"/>
      <c r="AD98"/>
      <c r="BX98" s="2"/>
    </row>
    <row r="99" spans="1:76" ht="15">
      <c r="A99"/>
      <c r="AC99"/>
      <c r="AD99"/>
      <c r="BX99" s="2"/>
    </row>
    <row r="100" spans="1:76" ht="15">
      <c r="A100"/>
      <c r="AC100"/>
      <c r="AD100"/>
      <c r="BX100" s="2"/>
    </row>
    <row r="101" spans="1:76" ht="15">
      <c r="A101"/>
      <c r="AC101"/>
      <c r="AD101"/>
      <c r="BX101" s="2"/>
    </row>
    <row r="102" spans="1:76" ht="15">
      <c r="A102"/>
      <c r="AC102"/>
      <c r="AD102"/>
      <c r="BX102" s="2"/>
    </row>
    <row r="103" spans="1:76" ht="15">
      <c r="A103"/>
      <c r="AC103"/>
      <c r="AD103"/>
      <c r="BX103" s="2"/>
    </row>
    <row r="104" spans="1:76" ht="15">
      <c r="A104"/>
      <c r="AC104"/>
      <c r="AD104"/>
      <c r="BX104" s="2"/>
    </row>
    <row r="105" spans="1:76" ht="15">
      <c r="A105"/>
      <c r="AC105"/>
      <c r="AD105"/>
      <c r="BX105" s="2"/>
    </row>
    <row r="106" spans="1:76" ht="15">
      <c r="A106"/>
      <c r="AC106"/>
      <c r="AD106"/>
      <c r="BX106" s="2"/>
    </row>
    <row r="107" spans="1:76" ht="15">
      <c r="A107"/>
      <c r="AC107"/>
      <c r="AD107"/>
      <c r="BX107" s="2"/>
    </row>
    <row r="108" spans="1:76" ht="15">
      <c r="A108"/>
      <c r="AC108"/>
      <c r="AD108"/>
      <c r="BX108" s="2"/>
    </row>
    <row r="109" spans="1:76" ht="15">
      <c r="A109"/>
      <c r="AC109"/>
      <c r="AD109"/>
      <c r="BX109" s="2"/>
    </row>
    <row r="110" spans="1:76" ht="15">
      <c r="A110"/>
      <c r="AC110"/>
      <c r="AD110"/>
      <c r="BX110" s="2"/>
    </row>
    <row r="111" spans="1:76" ht="15">
      <c r="A111"/>
      <c r="AC111"/>
      <c r="AD111"/>
      <c r="BX111" s="2"/>
    </row>
    <row r="112" spans="1:76" ht="15">
      <c r="A112"/>
      <c r="AC112"/>
      <c r="AD112"/>
      <c r="BX112" s="2"/>
    </row>
    <row r="113" spans="1:76" ht="15">
      <c r="A113"/>
      <c r="AC113"/>
      <c r="AD113"/>
      <c r="BX113" s="2"/>
    </row>
    <row r="114" spans="1:76" ht="15">
      <c r="A114"/>
      <c r="AC114"/>
      <c r="AD114"/>
      <c r="BX114" s="2"/>
    </row>
    <row r="115" spans="1:76" ht="15">
      <c r="A115"/>
      <c r="AC115"/>
      <c r="AD115"/>
      <c r="BX115" s="2"/>
    </row>
    <row r="116" spans="1:76" ht="15">
      <c r="A116"/>
      <c r="AC116"/>
      <c r="AD116"/>
      <c r="BX116" s="2"/>
    </row>
    <row r="117" spans="1:76" ht="15">
      <c r="A117"/>
      <c r="AC117"/>
      <c r="AD117"/>
      <c r="BX117" s="2"/>
    </row>
    <row r="118" spans="1:76" ht="15">
      <c r="A118"/>
      <c r="AC118"/>
      <c r="AD118"/>
      <c r="BX118" s="2"/>
    </row>
    <row r="119" spans="1:76" ht="15">
      <c r="A119"/>
      <c r="AC119"/>
      <c r="AD119"/>
      <c r="BX119" s="2"/>
    </row>
    <row r="120" spans="1:76" ht="15">
      <c r="A120"/>
      <c r="AC120"/>
      <c r="AD120"/>
      <c r="BX120" s="2"/>
    </row>
    <row r="121" spans="1:76" ht="15">
      <c r="A121"/>
      <c r="AC121"/>
      <c r="AD121"/>
      <c r="BX121" s="2"/>
    </row>
    <row r="122" spans="1:76" ht="15">
      <c r="A122"/>
      <c r="AC122"/>
      <c r="AD122"/>
      <c r="BX122" s="2"/>
    </row>
    <row r="123" spans="1:76" ht="15">
      <c r="A123"/>
      <c r="AC123"/>
      <c r="AD123"/>
      <c r="BX123" s="2"/>
    </row>
    <row r="124" spans="1:76" ht="15">
      <c r="A124"/>
      <c r="AC124"/>
      <c r="AD124"/>
      <c r="BX124" s="2"/>
    </row>
    <row r="125" spans="1:76" ht="15">
      <c r="A125"/>
      <c r="AC125"/>
      <c r="AD125"/>
      <c r="BX125" s="2"/>
    </row>
    <row r="126" spans="1:76" ht="15">
      <c r="A126"/>
      <c r="AC126"/>
      <c r="AD126"/>
      <c r="BX126" s="2"/>
    </row>
    <row r="127" spans="1:76" ht="15">
      <c r="A127"/>
      <c r="AC127"/>
      <c r="AD127"/>
      <c r="BX127" s="2"/>
    </row>
    <row r="128" spans="1:76" ht="15">
      <c r="A128"/>
      <c r="AC128"/>
      <c r="AD128"/>
      <c r="BX128" s="2"/>
    </row>
    <row r="129" spans="1:76" ht="15">
      <c r="A129"/>
      <c r="AC129"/>
      <c r="AD129"/>
      <c r="BX129" s="2"/>
    </row>
    <row r="130" spans="1:76" ht="15">
      <c r="A130"/>
      <c r="AC130"/>
      <c r="AD130"/>
      <c r="BX130" s="2"/>
    </row>
    <row r="131" spans="1:76" ht="15">
      <c r="A131"/>
      <c r="AC131"/>
      <c r="AD131"/>
      <c r="BX131" s="2"/>
    </row>
    <row r="132" spans="1:76" ht="15">
      <c r="A132"/>
      <c r="AC132"/>
      <c r="AD132"/>
      <c r="BX132" s="2"/>
    </row>
    <row r="133" spans="1:76" ht="15">
      <c r="A133"/>
      <c r="AC133"/>
      <c r="AD133"/>
      <c r="BX133" s="2"/>
    </row>
    <row r="134" spans="1:76" ht="15">
      <c r="A134"/>
      <c r="AC134"/>
      <c r="AD134"/>
      <c r="BX134" s="2"/>
    </row>
    <row r="135" spans="1:76" ht="15">
      <c r="A135"/>
      <c r="AC135"/>
      <c r="AD135"/>
      <c r="BX135" s="2"/>
    </row>
    <row r="136" spans="1:76" ht="15">
      <c r="A136"/>
      <c r="AC136"/>
      <c r="AD136"/>
      <c r="BX136" s="2"/>
    </row>
    <row r="137" spans="1:76" ht="15">
      <c r="A137"/>
      <c r="AC137"/>
      <c r="AD137"/>
      <c r="BX137" s="2"/>
    </row>
    <row r="138" spans="1:76" ht="15">
      <c r="A138"/>
      <c r="AC138"/>
      <c r="AD138"/>
      <c r="BX138" s="2"/>
    </row>
    <row r="139" spans="1:76" ht="15">
      <c r="A139"/>
      <c r="AC139"/>
      <c r="AD139"/>
      <c r="BX139" s="2"/>
    </row>
    <row r="140" spans="1:76" ht="15">
      <c r="A140"/>
      <c r="AC140"/>
      <c r="AD140"/>
      <c r="BX140" s="2"/>
    </row>
    <row r="141" spans="1:76" ht="15">
      <c r="A141"/>
      <c r="AC141"/>
      <c r="AD141"/>
      <c r="BX141" s="2"/>
    </row>
    <row r="142" spans="1:76" ht="15">
      <c r="A142"/>
      <c r="AC142"/>
      <c r="AD142"/>
      <c r="BX142" s="2"/>
    </row>
    <row r="143" spans="1:76" ht="15">
      <c r="A143"/>
      <c r="AC143"/>
      <c r="AD143"/>
      <c r="BX143" s="2"/>
    </row>
    <row r="144" spans="1:76" ht="15">
      <c r="A144"/>
      <c r="AC144"/>
      <c r="AD144"/>
      <c r="BX144" s="2"/>
    </row>
    <row r="145" spans="1:76" ht="15">
      <c r="A145"/>
      <c r="AC145"/>
      <c r="AD145"/>
      <c r="BX145" s="2"/>
    </row>
    <row r="146" spans="1:76" ht="15">
      <c r="A146"/>
      <c r="AC146"/>
      <c r="AD146"/>
      <c r="BX146" s="2"/>
    </row>
    <row r="147" spans="1:76" ht="15">
      <c r="A147"/>
      <c r="AC147"/>
      <c r="AD147"/>
      <c r="BX147" s="2"/>
    </row>
    <row r="148" spans="1:76" ht="15">
      <c r="A148"/>
      <c r="AC148"/>
      <c r="AD148"/>
      <c r="BX148" s="2"/>
    </row>
    <row r="149" spans="1:76" ht="15">
      <c r="A149"/>
      <c r="AC149"/>
      <c r="AD149"/>
      <c r="BX149" s="2"/>
    </row>
    <row r="150" spans="1:76" ht="15">
      <c r="A150"/>
      <c r="AC150"/>
      <c r="AD150"/>
      <c r="BX150" s="2"/>
    </row>
    <row r="151" spans="1:76" ht="15">
      <c r="A151"/>
      <c r="AC151"/>
      <c r="AD151"/>
      <c r="BX151" s="2"/>
    </row>
    <row r="152" spans="1:76" ht="15">
      <c r="A152"/>
      <c r="AC152"/>
      <c r="AD152"/>
      <c r="BX152" s="2"/>
    </row>
    <row r="153" spans="1:76" ht="15">
      <c r="A153"/>
      <c r="AC153"/>
      <c r="AD153"/>
      <c r="BX153" s="2"/>
    </row>
    <row r="154" spans="1:76" ht="15">
      <c r="A154"/>
      <c r="AC154"/>
      <c r="AD154"/>
      <c r="BX154" s="2"/>
    </row>
    <row r="155" spans="1:76" ht="15">
      <c r="A155"/>
      <c r="AC155"/>
      <c r="AD155"/>
      <c r="BX155" s="2"/>
    </row>
    <row r="156" spans="1:76" ht="15">
      <c r="A156"/>
      <c r="AC156"/>
      <c r="AD156"/>
      <c r="BX156" s="2"/>
    </row>
    <row r="157" spans="1:76" ht="15">
      <c r="A157"/>
      <c r="AC157"/>
      <c r="AD157"/>
      <c r="BX157" s="2"/>
    </row>
    <row r="158" spans="1:76" ht="15">
      <c r="A158"/>
      <c r="AC158"/>
      <c r="AD158"/>
      <c r="BX158" s="2"/>
    </row>
    <row r="159" spans="1:76" ht="15">
      <c r="A159"/>
      <c r="AC159"/>
      <c r="AD159"/>
      <c r="BX159" s="2"/>
    </row>
    <row r="160" spans="1:76" ht="15">
      <c r="A160"/>
      <c r="AC160"/>
      <c r="AD160"/>
      <c r="BX160" s="2"/>
    </row>
    <row r="161" spans="1:76" ht="15">
      <c r="A161"/>
      <c r="AC161"/>
      <c r="AD161"/>
      <c r="BX161" s="2"/>
    </row>
    <row r="162" spans="1:76" ht="15">
      <c r="A162"/>
      <c r="AC162"/>
      <c r="AD162"/>
      <c r="BX162" s="2"/>
    </row>
    <row r="163" spans="1:76" ht="15">
      <c r="A163"/>
      <c r="AC163"/>
      <c r="AD163"/>
      <c r="BX163" s="2"/>
    </row>
    <row r="164" spans="1:76" ht="15">
      <c r="A164"/>
      <c r="AC164"/>
      <c r="AD164"/>
      <c r="BX164" s="2"/>
    </row>
    <row r="165" spans="1:76" ht="15">
      <c r="A165"/>
      <c r="AC165"/>
      <c r="AD165"/>
      <c r="BX165" s="2"/>
    </row>
    <row r="166" spans="1:76" ht="15">
      <c r="A166"/>
      <c r="AC166"/>
      <c r="AD166"/>
      <c r="BX166" s="2"/>
    </row>
    <row r="167" spans="1:76" ht="15">
      <c r="A167"/>
      <c r="AC167"/>
      <c r="AD167"/>
      <c r="BX167" s="2"/>
    </row>
    <row r="168" spans="1:76" ht="15">
      <c r="A168"/>
      <c r="AC168"/>
      <c r="AD168"/>
      <c r="BX168" s="2"/>
    </row>
    <row r="169" spans="1:76" ht="15">
      <c r="A169"/>
      <c r="AC169"/>
      <c r="AD169"/>
      <c r="BX169" s="2"/>
    </row>
    <row r="170" spans="1:76" ht="15">
      <c r="A170"/>
      <c r="AC170"/>
      <c r="AD170"/>
      <c r="BX170" s="2"/>
    </row>
    <row r="171" spans="1:76" ht="15">
      <c r="A171"/>
      <c r="AC171"/>
      <c r="AD171"/>
      <c r="BX171" s="2"/>
    </row>
    <row r="172" spans="1:76" ht="15">
      <c r="A172"/>
      <c r="AC172"/>
      <c r="AD172"/>
      <c r="BX172" s="2"/>
    </row>
    <row r="173" spans="1:76" ht="15">
      <c r="A173"/>
      <c r="AC173"/>
      <c r="AD173"/>
      <c r="BX173" s="2"/>
    </row>
    <row r="174" spans="1:76" ht="15">
      <c r="A174"/>
      <c r="AC174"/>
      <c r="AD174"/>
      <c r="BX174" s="2"/>
    </row>
    <row r="175" spans="1:76" ht="15">
      <c r="A175"/>
      <c r="AC175"/>
      <c r="AD175"/>
      <c r="BX175" s="2"/>
    </row>
    <row r="176" spans="1:76" ht="15">
      <c r="A176"/>
      <c r="AC176"/>
      <c r="AD176"/>
      <c r="BX176" s="2"/>
    </row>
    <row r="177" spans="1:76" ht="15">
      <c r="A177"/>
      <c r="AC177"/>
      <c r="AD177"/>
      <c r="BX177" s="2"/>
    </row>
    <row r="178" spans="1:76" ht="15">
      <c r="A178"/>
      <c r="AC178"/>
      <c r="AD178"/>
      <c r="BX178" s="2"/>
    </row>
    <row r="179" spans="1:76" ht="15">
      <c r="A179"/>
      <c r="AC179"/>
      <c r="AD179"/>
      <c r="BX179" s="2"/>
    </row>
    <row r="180" spans="1:76" ht="15">
      <c r="A180"/>
      <c r="AC180"/>
      <c r="AD180"/>
      <c r="BX180" s="2"/>
    </row>
    <row r="181" spans="1:76" ht="15">
      <c r="A181"/>
      <c r="AC181"/>
      <c r="AD181"/>
      <c r="BX181" s="2"/>
    </row>
    <row r="182" spans="1:76" ht="15">
      <c r="A182"/>
      <c r="AC182"/>
      <c r="AD182"/>
      <c r="BX182" s="2"/>
    </row>
    <row r="183" spans="1:76" ht="15">
      <c r="A183"/>
      <c r="AC183"/>
      <c r="AD183"/>
      <c r="BX183" s="2"/>
    </row>
    <row r="184" spans="1:76" ht="15">
      <c r="A184"/>
      <c r="AC184"/>
      <c r="AD184"/>
      <c r="BX184" s="2"/>
    </row>
    <row r="185" spans="1:76" ht="15">
      <c r="A185"/>
      <c r="AC185"/>
      <c r="AD185"/>
      <c r="BX185" s="2"/>
    </row>
    <row r="186" spans="1:76" ht="15">
      <c r="A186"/>
      <c r="AC186"/>
      <c r="AD186"/>
      <c r="BX186" s="2"/>
    </row>
    <row r="187" spans="1:76" ht="15">
      <c r="A187"/>
      <c r="AC187"/>
      <c r="AD187"/>
      <c r="BX187" s="2"/>
    </row>
    <row r="188" spans="1:76" ht="15">
      <c r="A188"/>
      <c r="AC188"/>
      <c r="AD188"/>
      <c r="BX188" s="2"/>
    </row>
    <row r="189" spans="1:76" ht="15">
      <c r="A189"/>
      <c r="AC189"/>
      <c r="AD189"/>
      <c r="BX189" s="2"/>
    </row>
    <row r="190" spans="1:76" ht="15">
      <c r="A190"/>
      <c r="AC190"/>
      <c r="AD190"/>
      <c r="BX190" s="2"/>
    </row>
    <row r="191" spans="1:76" ht="15">
      <c r="A191"/>
      <c r="AC191"/>
      <c r="AD191"/>
      <c r="BX191" s="2"/>
    </row>
    <row r="192" spans="1:76" ht="15">
      <c r="A192"/>
      <c r="AC192"/>
      <c r="AD192"/>
      <c r="BX192" s="2"/>
    </row>
    <row r="193" spans="1:76" ht="15">
      <c r="A193"/>
      <c r="AC193"/>
      <c r="AD193"/>
      <c r="BX193" s="2"/>
    </row>
    <row r="194" spans="1:76" ht="15">
      <c r="A194"/>
      <c r="AC194"/>
      <c r="AD194"/>
      <c r="BX194" s="2"/>
    </row>
    <row r="195" spans="1:76" ht="15">
      <c r="A195"/>
      <c r="AC195"/>
      <c r="AD195"/>
      <c r="BX195" s="2"/>
    </row>
    <row r="196" spans="1:76" ht="15">
      <c r="A196"/>
      <c r="AC196"/>
      <c r="AD196"/>
      <c r="BX196" s="2"/>
    </row>
    <row r="197" spans="1:76" ht="15">
      <c r="A197"/>
      <c r="AC197"/>
      <c r="AD197"/>
      <c r="BX197" s="2"/>
    </row>
    <row r="198" spans="1:76" ht="15">
      <c r="A198"/>
      <c r="AC198"/>
      <c r="AD198"/>
      <c r="BX198" s="2"/>
    </row>
    <row r="199" spans="1:76" ht="15">
      <c r="A199"/>
      <c r="AC199"/>
      <c r="AD199"/>
      <c r="BX199" s="2"/>
    </row>
    <row r="200" spans="1:76" ht="15">
      <c r="A200"/>
      <c r="AC200"/>
      <c r="AD200"/>
      <c r="BX200" s="2"/>
    </row>
    <row r="201" spans="1:76" ht="15">
      <c r="A201"/>
      <c r="AC201"/>
      <c r="AD201"/>
      <c r="BX201" s="2"/>
    </row>
    <row r="202" spans="1:76" ht="15">
      <c r="A202"/>
      <c r="AC202"/>
      <c r="AD202"/>
      <c r="BX202" s="2"/>
    </row>
    <row r="203" spans="1:76" ht="15">
      <c r="A203"/>
      <c r="AC203"/>
      <c r="AD203"/>
      <c r="BX203" s="2"/>
    </row>
    <row r="204" spans="1:76" ht="15">
      <c r="A204"/>
      <c r="AC204"/>
      <c r="AD204"/>
      <c r="BX204" s="2"/>
    </row>
    <row r="205" spans="1:76" ht="15">
      <c r="A205"/>
      <c r="AC205"/>
      <c r="AD205"/>
      <c r="BX205" s="2"/>
    </row>
    <row r="206" spans="1:76" ht="15">
      <c r="A206"/>
      <c r="AC206"/>
      <c r="AD206"/>
      <c r="BX206" s="2"/>
    </row>
    <row r="207" spans="1:76" ht="15">
      <c r="A207"/>
      <c r="AC207"/>
      <c r="AD207"/>
      <c r="BX207" s="2"/>
    </row>
    <row r="208" spans="1:76" ht="15">
      <c r="A208"/>
      <c r="AC208"/>
      <c r="AD208"/>
      <c r="BX208" s="2"/>
    </row>
    <row r="209" spans="1:76" ht="15">
      <c r="A209"/>
      <c r="AC209"/>
      <c r="AD209"/>
      <c r="BX209" s="2"/>
    </row>
    <row r="210" spans="1:76" ht="15">
      <c r="A210"/>
      <c r="AC210"/>
      <c r="AD210"/>
      <c r="BX210" s="2"/>
    </row>
    <row r="211" spans="1:76" ht="15">
      <c r="A211"/>
      <c r="AC211"/>
      <c r="AD211"/>
      <c r="BX211" s="2"/>
    </row>
    <row r="212" spans="1:76" ht="15">
      <c r="A212"/>
      <c r="AC212"/>
      <c r="AD212"/>
      <c r="BX212" s="2"/>
    </row>
    <row r="213" spans="1:76" ht="15">
      <c r="A213"/>
      <c r="AC213"/>
      <c r="AD213"/>
      <c r="BX213" s="2"/>
    </row>
    <row r="214" spans="1:76" ht="15">
      <c r="A214"/>
      <c r="AC214"/>
      <c r="AD214"/>
      <c r="BX214" s="2"/>
    </row>
    <row r="215" spans="1:76" ht="15">
      <c r="A215"/>
      <c r="AC215"/>
      <c r="AD215"/>
      <c r="BX215" s="2"/>
    </row>
    <row r="216" spans="1:76" ht="15">
      <c r="A216"/>
      <c r="AC216"/>
      <c r="AD216"/>
      <c r="BX216" s="2"/>
    </row>
    <row r="217" spans="1:76" ht="15">
      <c r="A217"/>
      <c r="AC217"/>
      <c r="AD217"/>
      <c r="BX217" s="2"/>
    </row>
    <row r="218" spans="1:76" ht="15">
      <c r="A218"/>
      <c r="AC218"/>
      <c r="AD218"/>
      <c r="BX218" s="2"/>
    </row>
    <row r="219" spans="1:76" ht="15">
      <c r="A219"/>
      <c r="AC219"/>
      <c r="AD219"/>
      <c r="BX219" s="2"/>
    </row>
    <row r="220" spans="1:76" ht="15">
      <c r="A220"/>
      <c r="AC220"/>
      <c r="AD220"/>
      <c r="BX220" s="2"/>
    </row>
    <row r="221" spans="1:76" ht="15">
      <c r="A221"/>
      <c r="AC221"/>
      <c r="AD221"/>
      <c r="BX221" s="2"/>
    </row>
    <row r="222" spans="1:76" ht="15">
      <c r="A222"/>
      <c r="AC222"/>
      <c r="AD222"/>
      <c r="BX222" s="2"/>
    </row>
    <row r="223" spans="1:76" ht="15">
      <c r="A223"/>
      <c r="AC223"/>
      <c r="AD223"/>
      <c r="BX223" s="2"/>
    </row>
    <row r="224" spans="1:76" ht="15">
      <c r="A224"/>
      <c r="AC224"/>
      <c r="AD224"/>
      <c r="BX224" s="2"/>
    </row>
    <row r="225" spans="1:76" ht="15">
      <c r="A225"/>
      <c r="AC225"/>
      <c r="AD225"/>
      <c r="BX225" s="2"/>
    </row>
    <row r="226" spans="1:76" ht="15">
      <c r="A226"/>
      <c r="AC226"/>
      <c r="AD226"/>
      <c r="BX226" s="2"/>
    </row>
    <row r="227" spans="1:76" ht="15">
      <c r="A227"/>
      <c r="AC227"/>
      <c r="AD227"/>
      <c r="BX227" s="2"/>
    </row>
    <row r="228" spans="1:76" ht="15">
      <c r="A228"/>
      <c r="AC228"/>
      <c r="AD228"/>
      <c r="BX228" s="2"/>
    </row>
    <row r="229" spans="1:76" ht="15">
      <c r="A229"/>
      <c r="AC229"/>
      <c r="AD229"/>
      <c r="BX229" s="2"/>
    </row>
    <row r="230" spans="1:76" ht="15">
      <c r="A230"/>
      <c r="AC230"/>
      <c r="AD230"/>
      <c r="BX230" s="2"/>
    </row>
    <row r="231" spans="1:76" ht="15">
      <c r="A231"/>
      <c r="AC231"/>
      <c r="AD231"/>
      <c r="BX231" s="2"/>
    </row>
    <row r="232" spans="1:76" ht="15">
      <c r="A232"/>
      <c r="AC232"/>
      <c r="AD232"/>
      <c r="BX232" s="2"/>
    </row>
    <row r="233" spans="1:76" ht="15">
      <c r="A233"/>
      <c r="AC233"/>
      <c r="AD233"/>
      <c r="BX233" s="2"/>
    </row>
    <row r="234" spans="1:76" ht="15">
      <c r="A234"/>
      <c r="AC234"/>
      <c r="AD234"/>
      <c r="BX234" s="2"/>
    </row>
    <row r="235" spans="1:76" ht="15">
      <c r="A235"/>
      <c r="AC235"/>
      <c r="AD235"/>
      <c r="BX235" s="2"/>
    </row>
    <row r="236" spans="1:76" ht="15">
      <c r="A236"/>
      <c r="AC236"/>
      <c r="AD236"/>
      <c r="BX236" s="2"/>
    </row>
    <row r="237" spans="1:76" ht="15">
      <c r="A237"/>
      <c r="AC237"/>
      <c r="AD237"/>
      <c r="BX237" s="2"/>
    </row>
    <row r="238" spans="1:76" ht="15">
      <c r="A238"/>
      <c r="AC238"/>
      <c r="AD238"/>
      <c r="BX238" s="2"/>
    </row>
    <row r="239" spans="1:76" ht="15">
      <c r="A239"/>
      <c r="AC239"/>
      <c r="AD239"/>
      <c r="BX239" s="2"/>
    </row>
    <row r="240" spans="1:76" ht="15">
      <c r="A240"/>
      <c r="AC240"/>
      <c r="AD240"/>
      <c r="BX240" s="2"/>
    </row>
    <row r="241" spans="1:76" ht="15">
      <c r="A241"/>
      <c r="AC241"/>
      <c r="AD241"/>
      <c r="BX241" s="2"/>
    </row>
    <row r="242" spans="1:76" ht="15">
      <c r="A242"/>
      <c r="AC242"/>
      <c r="AD242"/>
      <c r="BX242" s="2"/>
    </row>
    <row r="243" spans="1:76" ht="15">
      <c r="A243"/>
      <c r="AC243"/>
      <c r="AD243"/>
      <c r="BX243" s="2"/>
    </row>
    <row r="244" spans="1:76" ht="15">
      <c r="A244"/>
      <c r="AC244"/>
      <c r="AD244"/>
      <c r="BX244" s="2"/>
    </row>
    <row r="245" spans="1:76" ht="15">
      <c r="A245"/>
      <c r="AC245"/>
      <c r="AD245"/>
      <c r="BX245" s="2"/>
    </row>
    <row r="246" spans="1:76" ht="15">
      <c r="A246"/>
      <c r="AC246"/>
      <c r="AD246"/>
      <c r="BX246" s="2"/>
    </row>
    <row r="247" spans="1:76" ht="15">
      <c r="A247"/>
      <c r="AC247"/>
      <c r="AD247"/>
      <c r="BX247" s="2"/>
    </row>
    <row r="248" spans="1:76" ht="15">
      <c r="A248"/>
      <c r="AC248"/>
      <c r="AD248"/>
      <c r="BX248" s="2"/>
    </row>
    <row r="249" spans="1:76" ht="15">
      <c r="A249"/>
      <c r="AC249"/>
      <c r="AD249"/>
      <c r="BX249" s="2"/>
    </row>
    <row r="250" spans="1:76" ht="15">
      <c r="A250"/>
      <c r="AC250"/>
      <c r="AD250"/>
      <c r="BX250" s="2"/>
    </row>
    <row r="251" spans="1:76" ht="15">
      <c r="A251"/>
      <c r="AC251"/>
      <c r="AD251"/>
      <c r="BX251" s="2"/>
    </row>
    <row r="252" spans="1:76" ht="15">
      <c r="A252"/>
      <c r="AC252"/>
      <c r="AD252"/>
      <c r="BX252" s="2"/>
    </row>
    <row r="253" spans="1:76" ht="15">
      <c r="A253"/>
      <c r="AC253"/>
      <c r="AD253"/>
      <c r="BX253" s="2"/>
    </row>
    <row r="254" spans="1:76" ht="15">
      <c r="A254"/>
      <c r="AC254"/>
      <c r="AD254"/>
      <c r="BX254" s="2"/>
    </row>
    <row r="255" spans="1:76" ht="15">
      <c r="A255"/>
      <c r="AC255"/>
      <c r="AD255"/>
      <c r="BX255" s="2"/>
    </row>
    <row r="256" spans="1:76" ht="15">
      <c r="A256"/>
      <c r="AC256"/>
      <c r="AD256"/>
      <c r="BX256" s="2"/>
    </row>
    <row r="257" spans="1:76" ht="15">
      <c r="A257"/>
      <c r="AC257"/>
      <c r="AD257"/>
      <c r="BX257" s="2"/>
    </row>
    <row r="258" spans="1:76" ht="15">
      <c r="A258"/>
      <c r="AC258"/>
      <c r="AD258"/>
      <c r="BX258" s="2"/>
    </row>
    <row r="259" spans="1:76" ht="15">
      <c r="A259"/>
      <c r="AC259"/>
      <c r="AD259"/>
      <c r="BX259" s="2"/>
    </row>
    <row r="260" spans="1:76" ht="15">
      <c r="A260"/>
      <c r="AC260"/>
      <c r="AD260"/>
      <c r="BX260" s="2"/>
    </row>
    <row r="261" spans="1:76" ht="15">
      <c r="A261"/>
      <c r="AC261"/>
      <c r="AD261"/>
      <c r="BX261" s="2"/>
    </row>
    <row r="262" spans="1:76" ht="15">
      <c r="A262"/>
      <c r="AC262"/>
      <c r="AD262"/>
      <c r="BX262" s="2"/>
    </row>
    <row r="263" spans="1:76" ht="15">
      <c r="A263"/>
      <c r="AC263"/>
      <c r="AD263"/>
      <c r="BX263" s="2"/>
    </row>
    <row r="264" spans="1:76" ht="15">
      <c r="A264"/>
      <c r="AC264"/>
      <c r="AD264"/>
      <c r="BX264" s="2"/>
    </row>
    <row r="265" spans="1:76" ht="15">
      <c r="A265"/>
      <c r="AC265"/>
      <c r="AD265"/>
      <c r="BX265" s="2"/>
    </row>
    <row r="266" spans="1:76" ht="15">
      <c r="A266"/>
      <c r="AC266"/>
      <c r="AD266"/>
      <c r="BX266" s="2"/>
    </row>
    <row r="267" spans="1:76" ht="15">
      <c r="A267"/>
      <c r="AC267"/>
      <c r="AD267"/>
      <c r="BX267" s="2"/>
    </row>
    <row r="268" spans="1:76" ht="15">
      <c r="A268"/>
      <c r="AC268"/>
      <c r="AD268"/>
      <c r="BX268" s="2"/>
    </row>
    <row r="269" spans="1:76" ht="15">
      <c r="A269"/>
      <c r="AC269"/>
      <c r="AD269"/>
      <c r="BX269" s="2"/>
    </row>
    <row r="270" spans="1:76" ht="15">
      <c r="A270"/>
      <c r="AC270"/>
      <c r="AD270"/>
      <c r="BX270" s="2"/>
    </row>
    <row r="271" spans="1:76" ht="15">
      <c r="A271"/>
      <c r="AC271"/>
      <c r="AD271"/>
      <c r="BX271" s="2"/>
    </row>
    <row r="272" spans="1:76" ht="15">
      <c r="A272"/>
      <c r="AC272"/>
      <c r="AD272"/>
      <c r="BX272" s="2"/>
    </row>
    <row r="273" spans="1:76" ht="15">
      <c r="A273"/>
      <c r="AC273"/>
      <c r="AD273"/>
      <c r="BX273" s="2"/>
    </row>
    <row r="274" spans="1:76" ht="15">
      <c r="A274"/>
      <c r="AC274"/>
      <c r="AD274"/>
      <c r="BX274" s="2"/>
    </row>
    <row r="275" spans="1:76" ht="15">
      <c r="A275"/>
      <c r="AC275"/>
      <c r="AD275"/>
      <c r="BX275" s="2"/>
    </row>
    <row r="276" spans="1:76" ht="15">
      <c r="A276"/>
      <c r="AC276"/>
      <c r="AD276"/>
      <c r="BX276" s="2"/>
    </row>
    <row r="277" spans="1:76" ht="15">
      <c r="A277"/>
      <c r="AC277"/>
      <c r="AD277"/>
      <c r="BX277" s="2"/>
    </row>
    <row r="278" spans="1:76" ht="15">
      <c r="A278"/>
      <c r="AC278"/>
      <c r="AD278"/>
      <c r="BX278" s="2"/>
    </row>
    <row r="279" spans="1:76" ht="15">
      <c r="A279"/>
      <c r="AC279"/>
      <c r="AD279"/>
      <c r="BX279" s="2"/>
    </row>
    <row r="280" spans="1:76" ht="15">
      <c r="A280"/>
      <c r="AC280"/>
      <c r="AD280"/>
      <c r="BX280" s="2"/>
    </row>
    <row r="281" spans="1:76" ht="15">
      <c r="A281"/>
      <c r="AC281"/>
      <c r="AD281"/>
      <c r="BX281" s="2"/>
    </row>
    <row r="282" spans="1:76" ht="15">
      <c r="A282"/>
      <c r="AC282"/>
      <c r="AD282"/>
      <c r="BX282" s="2"/>
    </row>
    <row r="283" spans="1:76" ht="15">
      <c r="A283"/>
      <c r="AC283"/>
      <c r="AD283"/>
      <c r="BX283" s="2"/>
    </row>
    <row r="284" spans="1:76" ht="15">
      <c r="A284"/>
      <c r="AC284"/>
      <c r="AD284"/>
      <c r="BX284" s="2"/>
    </row>
    <row r="285" spans="1:76" ht="15">
      <c r="A285"/>
      <c r="AC285"/>
      <c r="AD285"/>
      <c r="BX285" s="2"/>
    </row>
    <row r="286" spans="1:76" ht="15">
      <c r="A286"/>
      <c r="AC286"/>
      <c r="AD286"/>
      <c r="BX286" s="2"/>
    </row>
    <row r="287" spans="1:76" ht="15">
      <c r="A287"/>
      <c r="AC287"/>
      <c r="AD287"/>
      <c r="BX287" s="2"/>
    </row>
    <row r="288" spans="1:76" ht="15">
      <c r="A288"/>
      <c r="AC288"/>
      <c r="AD288"/>
      <c r="BX288" s="2"/>
    </row>
    <row r="289" spans="1:76" ht="15">
      <c r="A289"/>
      <c r="AC289"/>
      <c r="AD289"/>
      <c r="BX289" s="2"/>
    </row>
    <row r="290" spans="1:76" ht="15">
      <c r="A290"/>
      <c r="AC290"/>
      <c r="AD290"/>
      <c r="BX290" s="2"/>
    </row>
    <row r="291" spans="1:76" ht="15">
      <c r="A291"/>
      <c r="AC291"/>
      <c r="AD291"/>
      <c r="BX291" s="2"/>
    </row>
    <row r="292" spans="1:76" ht="15">
      <c r="A292"/>
      <c r="AC292"/>
      <c r="AD292"/>
      <c r="BX292" s="2"/>
    </row>
    <row r="293" spans="1:76" ht="15">
      <c r="A293"/>
      <c r="AC293"/>
      <c r="AD293"/>
      <c r="BX293" s="2"/>
    </row>
    <row r="294" spans="1:76" ht="15">
      <c r="A294"/>
      <c r="AC294"/>
      <c r="AD294"/>
      <c r="BX294" s="2"/>
    </row>
    <row r="295" spans="1:76" ht="15">
      <c r="A295"/>
      <c r="AC295"/>
      <c r="AD295"/>
      <c r="BX295" s="2"/>
    </row>
    <row r="296" spans="1:76" ht="15">
      <c r="A296"/>
      <c r="AC296"/>
      <c r="AD296"/>
      <c r="BX296" s="2"/>
    </row>
    <row r="297" spans="1:76" ht="15">
      <c r="A297"/>
      <c r="AC297"/>
      <c r="AD297"/>
      <c r="BX297" s="2"/>
    </row>
    <row r="298" spans="1:76" ht="15">
      <c r="A298"/>
      <c r="AC298"/>
      <c r="AD298"/>
      <c r="BX298" s="2"/>
    </row>
    <row r="299" spans="1:76" ht="15">
      <c r="A299"/>
      <c r="AC299"/>
      <c r="AD299"/>
      <c r="BX299" s="2"/>
    </row>
    <row r="300" spans="1:76" ht="15">
      <c r="A300"/>
      <c r="AC300"/>
      <c r="AD300"/>
      <c r="BX300" s="2"/>
    </row>
    <row r="301" spans="1:76" ht="15">
      <c r="A301"/>
      <c r="AC301"/>
      <c r="AD301"/>
      <c r="BX301" s="2"/>
    </row>
    <row r="302" spans="1:76" ht="15">
      <c r="A302"/>
      <c r="AC302"/>
      <c r="AD302"/>
      <c r="BX302" s="2"/>
    </row>
    <row r="303" spans="1:76" ht="15">
      <c r="A303"/>
      <c r="AC303"/>
      <c r="AD303"/>
      <c r="BX303" s="2"/>
    </row>
    <row r="304" spans="1:76" ht="15">
      <c r="A304"/>
      <c r="AC304"/>
      <c r="AD304"/>
      <c r="BX304" s="2"/>
    </row>
    <row r="305" spans="1:76" ht="15">
      <c r="A305"/>
      <c r="AC305"/>
      <c r="AD305"/>
      <c r="BX305" s="2"/>
    </row>
    <row r="306" spans="1:76" ht="15">
      <c r="A306"/>
      <c r="AC306"/>
      <c r="AD306"/>
      <c r="BX306" s="2"/>
    </row>
    <row r="307" spans="1:76" ht="15">
      <c r="A307"/>
      <c r="AC307"/>
      <c r="AD307"/>
      <c r="BX307" s="2"/>
    </row>
    <row r="308" spans="1:76" ht="15">
      <c r="A308"/>
      <c r="AC308"/>
      <c r="AD308"/>
      <c r="BX308" s="2"/>
    </row>
    <row r="309" spans="1:76" ht="15">
      <c r="A309"/>
      <c r="AC309"/>
      <c r="AD309"/>
      <c r="BX309" s="2"/>
    </row>
    <row r="310" spans="1:76" ht="15">
      <c r="A310"/>
      <c r="AC310"/>
      <c r="AD310"/>
      <c r="BX310" s="2"/>
    </row>
    <row r="311" spans="1:76" ht="15">
      <c r="A311"/>
      <c r="AC311"/>
      <c r="AD311"/>
      <c r="BX311" s="2"/>
    </row>
    <row r="312" spans="1:76" ht="15">
      <c r="A312"/>
      <c r="AC312"/>
      <c r="AD312"/>
      <c r="BX312" s="2"/>
    </row>
    <row r="313" spans="1:76" ht="15">
      <c r="A313"/>
      <c r="AC313"/>
      <c r="AD313"/>
      <c r="BX313" s="2"/>
    </row>
    <row r="314" spans="1:76" ht="15">
      <c r="A314"/>
      <c r="AC314"/>
      <c r="AD314"/>
      <c r="BX314" s="2"/>
    </row>
    <row r="315" spans="1:76" ht="15">
      <c r="A315"/>
      <c r="AC315"/>
      <c r="AD315"/>
      <c r="BX315" s="2"/>
    </row>
    <row r="316" spans="1:76" ht="15">
      <c r="A316"/>
      <c r="AC316"/>
      <c r="AD316"/>
      <c r="BX316" s="2"/>
    </row>
    <row r="317" spans="1:76" ht="15">
      <c r="A317"/>
      <c r="AC317"/>
      <c r="AD317"/>
      <c r="BX317" s="2"/>
    </row>
    <row r="318" spans="1:76" ht="15">
      <c r="A318"/>
      <c r="AC318"/>
      <c r="AD318"/>
      <c r="BX318" s="2"/>
    </row>
    <row r="319" spans="1:76" ht="15">
      <c r="A319"/>
      <c r="AC319"/>
      <c r="AD319"/>
      <c r="BX319" s="2"/>
    </row>
    <row r="320" spans="1:76" ht="15">
      <c r="A320"/>
      <c r="AC320"/>
      <c r="AD320"/>
      <c r="BX320" s="2"/>
    </row>
    <row r="321" spans="1:76" ht="15">
      <c r="A321"/>
      <c r="AC321"/>
      <c r="AD321"/>
      <c r="BX321" s="2"/>
    </row>
    <row r="322" spans="1:76" ht="15">
      <c r="A322"/>
      <c r="AC322"/>
      <c r="AD322"/>
      <c r="BX322" s="2"/>
    </row>
    <row r="323" spans="1:76" ht="15">
      <c r="A323"/>
      <c r="AC323"/>
      <c r="AD323"/>
      <c r="BX323" s="2"/>
    </row>
    <row r="324" spans="1:76" ht="15">
      <c r="A324"/>
      <c r="AC324"/>
      <c r="AD324"/>
      <c r="BX324" s="2"/>
    </row>
    <row r="325" spans="1:76" ht="15">
      <c r="A325"/>
      <c r="AC325"/>
      <c r="AD325"/>
      <c r="BX325" s="2"/>
    </row>
    <row r="326" spans="1:76" ht="15">
      <c r="A326"/>
      <c r="AC326"/>
      <c r="AD326"/>
      <c r="BX326" s="2"/>
    </row>
    <row r="327" spans="1:76" ht="15">
      <c r="A327"/>
      <c r="AC327"/>
      <c r="AD327"/>
      <c r="BX327" s="2"/>
    </row>
    <row r="328" spans="1:76" ht="15">
      <c r="A328"/>
      <c r="AC328"/>
      <c r="AD328"/>
      <c r="BX328" s="2"/>
    </row>
    <row r="329" spans="1:76" ht="15">
      <c r="A329"/>
      <c r="AC329"/>
      <c r="AD329"/>
      <c r="BX329" s="2"/>
    </row>
    <row r="330" spans="1:76" ht="15">
      <c r="A330"/>
      <c r="AC330"/>
      <c r="AD330"/>
      <c r="BX330" s="2"/>
    </row>
    <row r="331" spans="1:76" ht="15">
      <c r="A331"/>
      <c r="AC331"/>
      <c r="AD331"/>
      <c r="BX331" s="2"/>
    </row>
    <row r="332" spans="1:76" ht="15">
      <c r="A332"/>
      <c r="AC332"/>
      <c r="AD332"/>
      <c r="BX332" s="2"/>
    </row>
    <row r="333" spans="1:76" ht="15">
      <c r="A333"/>
      <c r="AC333"/>
      <c r="AD333"/>
      <c r="BX333" s="2"/>
    </row>
    <row r="334" spans="1:76" ht="15">
      <c r="A334"/>
      <c r="AC334"/>
      <c r="AD334"/>
      <c r="BX334" s="2"/>
    </row>
    <row r="335" spans="1:76" ht="15">
      <c r="A335"/>
      <c r="AC335"/>
      <c r="AD335"/>
      <c r="BX335" s="2"/>
    </row>
    <row r="336" spans="1:76" ht="15">
      <c r="A336"/>
      <c r="AC336"/>
      <c r="AD336"/>
      <c r="BX336" s="2"/>
    </row>
    <row r="337" spans="1:76" ht="15">
      <c r="A337"/>
      <c r="AC337"/>
      <c r="AD337"/>
      <c r="BX337" s="2"/>
    </row>
    <row r="338" spans="1:76" ht="15">
      <c r="A338"/>
      <c r="AC338"/>
      <c r="AD338"/>
      <c r="BX338" s="2"/>
    </row>
    <row r="339" spans="1:76" ht="15">
      <c r="A339"/>
      <c r="AC339"/>
      <c r="AD339"/>
      <c r="BX339" s="2"/>
    </row>
    <row r="340" spans="1:76" ht="15">
      <c r="A340"/>
      <c r="AC340"/>
      <c r="AD340"/>
      <c r="BX340" s="2"/>
    </row>
    <row r="341" spans="1:76" ht="15">
      <c r="A341"/>
      <c r="AC341"/>
      <c r="AD341"/>
      <c r="BX341" s="2"/>
    </row>
    <row r="342" spans="1:76" ht="15">
      <c r="A342"/>
      <c r="AC342"/>
      <c r="AD342"/>
      <c r="BX342" s="2"/>
    </row>
    <row r="343" spans="1:76" ht="15">
      <c r="A343"/>
      <c r="AC343"/>
      <c r="AD343"/>
      <c r="BX343" s="2"/>
    </row>
    <row r="344" spans="1:76" ht="15">
      <c r="A344"/>
      <c r="AC344"/>
      <c r="AD344"/>
      <c r="BX344" s="2"/>
    </row>
    <row r="345" spans="1:76" ht="15">
      <c r="A345"/>
      <c r="AC345"/>
      <c r="AD345"/>
      <c r="BX345" s="2"/>
    </row>
    <row r="346" spans="1:76" ht="15">
      <c r="A346"/>
      <c r="AC346"/>
      <c r="AD346"/>
      <c r="BX346" s="2"/>
    </row>
    <row r="347" spans="1:76" ht="15">
      <c r="A347"/>
      <c r="AC347"/>
      <c r="AD347"/>
      <c r="BX347" s="2"/>
    </row>
    <row r="348" spans="1:76" ht="15">
      <c r="A348"/>
      <c r="AC348"/>
      <c r="AD348"/>
      <c r="BX348" s="2"/>
    </row>
    <row r="349" spans="1:76" ht="15">
      <c r="A349"/>
      <c r="AC349"/>
      <c r="AD349"/>
      <c r="BX349" s="2"/>
    </row>
    <row r="350" spans="1:76" ht="15">
      <c r="A350"/>
      <c r="AC350"/>
      <c r="AD350"/>
      <c r="BX350" s="2"/>
    </row>
    <row r="351" spans="1:76" ht="15">
      <c r="A351"/>
      <c r="AC351"/>
      <c r="AD351"/>
      <c r="BX351" s="2"/>
    </row>
    <row r="352" spans="1:76" ht="15">
      <c r="A352"/>
      <c r="AC352"/>
      <c r="AD352"/>
      <c r="BX352" s="2"/>
    </row>
    <row r="353" spans="1:76" ht="15">
      <c r="A353"/>
      <c r="AC353"/>
      <c r="AD353"/>
      <c r="BX353" s="2"/>
    </row>
    <row r="354" spans="1:76" ht="15">
      <c r="A354"/>
      <c r="AC354"/>
      <c r="AD354"/>
      <c r="BX354" s="2"/>
    </row>
    <row r="355" spans="1:76" ht="15">
      <c r="A355"/>
      <c r="AC355"/>
      <c r="AD355"/>
      <c r="BX355" s="2"/>
    </row>
    <row r="356" spans="1:76" ht="15">
      <c r="A356"/>
      <c r="AC356"/>
      <c r="AD356"/>
      <c r="BX356" s="2"/>
    </row>
    <row r="357" spans="1:76" ht="15">
      <c r="A357"/>
      <c r="AC357"/>
      <c r="AD357"/>
      <c r="BX357" s="2"/>
    </row>
    <row r="358" spans="1:76" ht="15">
      <c r="A358"/>
      <c r="AC358"/>
      <c r="AD358"/>
      <c r="BX358" s="2"/>
    </row>
    <row r="359" spans="1:76" ht="15">
      <c r="A359"/>
      <c r="AC359"/>
      <c r="AD359"/>
      <c r="BX359" s="2"/>
    </row>
    <row r="360" spans="1:76" ht="15">
      <c r="A360"/>
      <c r="AC360"/>
      <c r="AD360"/>
      <c r="BX360" s="2"/>
    </row>
    <row r="361" spans="1:76" ht="15">
      <c r="A361"/>
      <c r="AC361"/>
      <c r="AD361"/>
      <c r="BX361" s="2"/>
    </row>
    <row r="362" spans="1:76" ht="15">
      <c r="A362"/>
      <c r="AC362"/>
      <c r="AD362"/>
      <c r="BX362" s="2"/>
    </row>
    <row r="363" spans="1:76" ht="15">
      <c r="A363"/>
      <c r="AC363"/>
      <c r="AD363"/>
      <c r="BX363" s="2"/>
    </row>
    <row r="364" spans="1:76" ht="15">
      <c r="A364"/>
      <c r="AC364"/>
      <c r="AD364"/>
      <c r="BX364" s="2"/>
    </row>
    <row r="365" spans="1:76" ht="15">
      <c r="A365"/>
      <c r="AC365"/>
      <c r="AD365"/>
      <c r="BX365" s="2"/>
    </row>
    <row r="366" spans="1:76" ht="15">
      <c r="A366"/>
      <c r="AC366"/>
      <c r="AD366"/>
      <c r="BX366" s="2"/>
    </row>
    <row r="367" spans="1:76" ht="15">
      <c r="A367"/>
      <c r="AC367"/>
      <c r="AD367"/>
      <c r="BX367" s="2"/>
    </row>
    <row r="368" spans="1:76" ht="15">
      <c r="A368"/>
      <c r="AC368"/>
      <c r="AD368"/>
      <c r="BX368" s="2"/>
    </row>
    <row r="369" spans="1:76" ht="15">
      <c r="A369"/>
      <c r="AC369"/>
      <c r="AD369"/>
      <c r="BX369" s="2"/>
    </row>
    <row r="370" spans="1:76" ht="15">
      <c r="A370"/>
      <c r="AC370"/>
      <c r="AD370"/>
      <c r="BX370" s="2"/>
    </row>
    <row r="371" spans="1:76" ht="15">
      <c r="A371"/>
      <c r="AC371"/>
      <c r="AD371"/>
      <c r="BX371" s="2"/>
    </row>
    <row r="372" spans="1:76" ht="15">
      <c r="A372"/>
      <c r="AC372"/>
      <c r="AD372"/>
      <c r="BX372" s="2"/>
    </row>
    <row r="373" spans="1:76" ht="15">
      <c r="A373"/>
      <c r="AC373"/>
      <c r="AD373"/>
      <c r="BX373" s="2"/>
    </row>
    <row r="374" spans="1:76" ht="15">
      <c r="A374"/>
      <c r="AC374"/>
      <c r="AD374"/>
      <c r="BX374" s="2"/>
    </row>
    <row r="375" spans="1:76" ht="15">
      <c r="A375"/>
      <c r="AC375"/>
      <c r="AD375"/>
      <c r="BX375" s="2"/>
    </row>
    <row r="376" spans="1:76" ht="15">
      <c r="A376"/>
      <c r="AC376"/>
      <c r="AD376"/>
      <c r="BX376" s="2"/>
    </row>
    <row r="377" spans="1:76" ht="15">
      <c r="A377"/>
      <c r="AC377"/>
      <c r="AD377"/>
      <c r="BX377" s="2"/>
    </row>
    <row r="378" spans="1:76" ht="15">
      <c r="A378"/>
      <c r="AC378"/>
      <c r="AD378"/>
      <c r="BX378" s="2"/>
    </row>
    <row r="379" spans="1:76" ht="15">
      <c r="A379"/>
      <c r="AC379"/>
      <c r="AD379"/>
      <c r="BX379" s="2"/>
    </row>
    <row r="380" spans="1:76" ht="15">
      <c r="A380"/>
      <c r="AC380"/>
      <c r="AD380"/>
      <c r="BX380" s="2"/>
    </row>
    <row r="381" spans="1:76" ht="15">
      <c r="A381"/>
      <c r="AC381"/>
      <c r="AD381"/>
      <c r="BX381" s="2"/>
    </row>
    <row r="382" spans="1:76" ht="15">
      <c r="A382"/>
      <c r="AC382"/>
      <c r="AD382"/>
      <c r="BX382" s="2"/>
    </row>
    <row r="383" spans="1:76" ht="15">
      <c r="A383"/>
      <c r="AC383"/>
      <c r="AD383"/>
      <c r="BX383" s="2"/>
    </row>
    <row r="384" spans="1:76" ht="15">
      <c r="A384"/>
      <c r="AC384"/>
      <c r="AD384"/>
      <c r="BX384" s="2"/>
    </row>
    <row r="385" spans="1:76" ht="15">
      <c r="A385"/>
      <c r="AC385"/>
      <c r="AD385"/>
      <c r="BX385" s="2"/>
    </row>
    <row r="386" spans="1:76" ht="15">
      <c r="A386"/>
      <c r="AC386"/>
      <c r="AD386"/>
      <c r="BX386" s="2"/>
    </row>
    <row r="387" spans="1:76" ht="15">
      <c r="A387"/>
      <c r="AC387"/>
      <c r="AD387"/>
      <c r="BX387" s="2"/>
    </row>
    <row r="388" spans="1:76" ht="15">
      <c r="A388"/>
      <c r="AC388"/>
      <c r="AD388"/>
      <c r="BX388" s="2"/>
    </row>
    <row r="389" spans="1:76" ht="15">
      <c r="A389"/>
      <c r="AC389"/>
      <c r="AD389"/>
      <c r="BX389" s="2"/>
    </row>
    <row r="390" spans="1:76" ht="15">
      <c r="A390"/>
      <c r="AC390"/>
      <c r="AD390"/>
      <c r="BX390" s="2"/>
    </row>
    <row r="391" spans="1:76" ht="15">
      <c r="A391"/>
      <c r="AC391"/>
      <c r="AD391"/>
      <c r="BX391" s="2"/>
    </row>
    <row r="392" spans="1:76" ht="15">
      <c r="A392"/>
      <c r="AC392"/>
      <c r="AD392"/>
      <c r="BX392" s="2"/>
    </row>
    <row r="393" spans="1:76" ht="15">
      <c r="A393"/>
      <c r="AC393"/>
      <c r="AD393"/>
      <c r="BX393" s="2"/>
    </row>
    <row r="394" spans="1:76" ht="15">
      <c r="A394"/>
      <c r="AC394"/>
      <c r="AD394"/>
      <c r="BX394" s="2"/>
    </row>
    <row r="395" spans="1:76" ht="15">
      <c r="A395"/>
      <c r="AC395"/>
      <c r="AD395"/>
      <c r="BX395" s="2"/>
    </row>
    <row r="396" spans="1:76" ht="15">
      <c r="A396"/>
      <c r="AC396"/>
      <c r="AD396"/>
      <c r="BX396" s="2"/>
    </row>
    <row r="397" spans="1:76" ht="15">
      <c r="A397"/>
      <c r="AC397"/>
      <c r="AD397"/>
      <c r="BX397" s="2"/>
    </row>
    <row r="398" spans="1:76" ht="15">
      <c r="A398"/>
      <c r="AC398"/>
      <c r="AD398"/>
      <c r="BX398" s="2"/>
    </row>
    <row r="399" spans="1:76" ht="15">
      <c r="A399"/>
      <c r="AC399"/>
      <c r="AD399"/>
      <c r="BX399" s="2"/>
    </row>
    <row r="400" spans="1:76" ht="15">
      <c r="A400"/>
      <c r="AC400"/>
      <c r="AD400"/>
      <c r="BX400" s="2"/>
    </row>
    <row r="401" spans="1:76" ht="15">
      <c r="A401"/>
      <c r="AC401"/>
      <c r="AD401"/>
      <c r="BX401" s="2"/>
    </row>
    <row r="402" spans="1:76" ht="15">
      <c r="A402"/>
      <c r="AC402"/>
      <c r="AD402"/>
      <c r="BX402" s="2"/>
    </row>
    <row r="403" spans="1:76" ht="15">
      <c r="A403"/>
      <c r="AC403"/>
      <c r="AD403"/>
      <c r="BX403" s="2"/>
    </row>
    <row r="404" spans="1:76" ht="15">
      <c r="A404"/>
      <c r="AC404"/>
      <c r="AD404"/>
      <c r="BX404" s="2"/>
    </row>
    <row r="405" spans="1:76" ht="15">
      <c r="A405"/>
      <c r="AC405"/>
      <c r="AD405"/>
      <c r="BX405" s="2"/>
    </row>
    <row r="406" spans="1:76" ht="15">
      <c r="A406"/>
      <c r="AC406"/>
      <c r="AD406"/>
      <c r="BX406" s="2"/>
    </row>
    <row r="407" spans="1:76" ht="15">
      <c r="A407"/>
      <c r="AC407"/>
      <c r="AD407"/>
      <c r="BX407" s="2"/>
    </row>
    <row r="408" spans="1:76" ht="15">
      <c r="A408"/>
      <c r="AC408"/>
      <c r="AD408"/>
      <c r="BX408" s="2"/>
    </row>
    <row r="409" spans="1:76" ht="15">
      <c r="A409"/>
      <c r="AC409"/>
      <c r="AD409"/>
      <c r="BX409" s="2"/>
    </row>
    <row r="410" spans="1:76" ht="15">
      <c r="A410"/>
      <c r="AC410"/>
      <c r="AD410"/>
      <c r="BX410" s="2"/>
    </row>
    <row r="411" spans="1:76" ht="15">
      <c r="A411"/>
      <c r="AC411"/>
      <c r="AD411"/>
      <c r="BX411" s="2"/>
    </row>
    <row r="412" spans="1:76" ht="15">
      <c r="A412"/>
      <c r="AC412"/>
      <c r="AD412"/>
      <c r="BX412" s="2"/>
    </row>
    <row r="413" spans="1:76" ht="15">
      <c r="A413"/>
      <c r="AC413"/>
      <c r="AD413"/>
      <c r="BX413" s="2"/>
    </row>
    <row r="414" spans="1:76" ht="15">
      <c r="A414"/>
      <c r="AC414"/>
      <c r="AD414"/>
      <c r="BX414" s="2"/>
    </row>
    <row r="415" spans="1:76" ht="15">
      <c r="A415"/>
      <c r="AC415"/>
      <c r="AD415"/>
      <c r="BX415" s="2"/>
    </row>
    <row r="416" spans="1:76" ht="15">
      <c r="A416"/>
      <c r="AC416"/>
      <c r="AD416"/>
      <c r="BX416" s="2"/>
    </row>
    <row r="417" spans="1:76" ht="15">
      <c r="A417"/>
      <c r="AC417"/>
      <c r="AD417"/>
      <c r="BX417" s="2"/>
    </row>
    <row r="418" spans="1:76" ht="15">
      <c r="A418"/>
      <c r="AC418"/>
      <c r="AD418"/>
      <c r="BX418" s="2"/>
    </row>
    <row r="419" spans="1:76" ht="15">
      <c r="A419"/>
      <c r="AC419"/>
      <c r="AD419"/>
      <c r="BX419" s="2"/>
    </row>
    <row r="420" spans="1:76" ht="15">
      <c r="A420"/>
      <c r="AC420"/>
      <c r="AD420"/>
      <c r="BX420" s="2"/>
    </row>
    <row r="421" spans="1:76" ht="15">
      <c r="A421"/>
      <c r="AC421"/>
      <c r="AD421"/>
      <c r="BX421" s="2"/>
    </row>
    <row r="422" spans="1:76" ht="15">
      <c r="A422"/>
      <c r="AC422"/>
      <c r="AD422"/>
      <c r="BX422" s="2"/>
    </row>
    <row r="423" spans="1:76" ht="15">
      <c r="A423"/>
      <c r="AC423"/>
      <c r="AD423"/>
      <c r="BX423" s="2"/>
    </row>
    <row r="424" spans="1:76" ht="15">
      <c r="A424"/>
      <c r="AC424"/>
      <c r="AD424"/>
      <c r="BX424" s="2"/>
    </row>
    <row r="425" spans="1:76" ht="15">
      <c r="A425"/>
      <c r="AC425"/>
      <c r="AD425"/>
      <c r="BX425" s="2"/>
    </row>
    <row r="426" spans="1:76" ht="15">
      <c r="A426"/>
      <c r="AC426"/>
      <c r="AD426"/>
      <c r="BX426" s="2"/>
    </row>
    <row r="427" spans="1:76" ht="15">
      <c r="A427"/>
      <c r="AC427"/>
      <c r="AD427"/>
      <c r="BX427" s="2"/>
    </row>
    <row r="428" spans="1:76" ht="15">
      <c r="A428"/>
      <c r="AC428"/>
      <c r="AD428"/>
      <c r="BX428" s="2"/>
    </row>
    <row r="429" spans="1:76" ht="15">
      <c r="A429"/>
      <c r="AC429"/>
      <c r="AD429"/>
      <c r="BX429" s="2"/>
    </row>
    <row r="430" spans="1:76" ht="15">
      <c r="A430"/>
      <c r="AC430"/>
      <c r="AD430"/>
      <c r="BX430" s="2"/>
    </row>
    <row r="431" spans="1:76" ht="15">
      <c r="A431"/>
      <c r="AC431"/>
      <c r="AD431"/>
      <c r="BX431" s="2"/>
    </row>
    <row r="432" spans="1:76" ht="15">
      <c r="A432"/>
      <c r="AC432"/>
      <c r="AD432"/>
      <c r="BX432" s="2"/>
    </row>
    <row r="433" spans="1:76" ht="15">
      <c r="A433"/>
      <c r="AC433"/>
      <c r="AD433"/>
      <c r="BX433" s="2"/>
    </row>
    <row r="434" spans="1:76" ht="15">
      <c r="A434"/>
      <c r="AC434"/>
      <c r="AD434"/>
      <c r="BX434" s="2"/>
    </row>
    <row r="435" spans="1:76" ht="15">
      <c r="A435"/>
      <c r="AC435"/>
      <c r="AD435"/>
      <c r="BX435" s="2"/>
    </row>
    <row r="436" spans="1:76" ht="15">
      <c r="A436"/>
      <c r="AC436"/>
      <c r="AD436"/>
      <c r="BX436" s="2"/>
    </row>
    <row r="437" spans="1:76" ht="15">
      <c r="A437"/>
      <c r="AC437"/>
      <c r="AD437"/>
      <c r="BX437" s="2"/>
    </row>
    <row r="438" spans="1:76" ht="15">
      <c r="A438"/>
      <c r="AC438"/>
      <c r="AD438"/>
      <c r="BX438" s="2"/>
    </row>
    <row r="439" spans="1:76" ht="15">
      <c r="A439"/>
      <c r="AC439"/>
      <c r="AD439"/>
      <c r="BX439" s="2"/>
    </row>
    <row r="440" spans="1:76" ht="15">
      <c r="A440"/>
      <c r="AC440"/>
      <c r="AD440"/>
      <c r="BX440" s="2"/>
    </row>
    <row r="441" spans="1:76" ht="15">
      <c r="A441"/>
      <c r="AC441"/>
      <c r="AD441"/>
      <c r="BX441" s="2"/>
    </row>
    <row r="442" spans="1:76" ht="15">
      <c r="A442"/>
      <c r="AC442"/>
      <c r="AD442"/>
      <c r="BX442" s="2"/>
    </row>
    <row r="443" spans="1:76" ht="15">
      <c r="A443"/>
      <c r="AC443"/>
      <c r="AD443"/>
      <c r="BX443" s="2"/>
    </row>
    <row r="444" spans="1:76" ht="15">
      <c r="A444"/>
      <c r="AC444"/>
      <c r="AD444"/>
      <c r="BX444" s="2"/>
    </row>
    <row r="445" spans="1:76" ht="15">
      <c r="A445"/>
      <c r="AC445"/>
      <c r="AD445"/>
      <c r="BX445" s="2"/>
    </row>
    <row r="446" spans="1:76" ht="15">
      <c r="A446"/>
      <c r="AC446"/>
      <c r="AD446"/>
      <c r="BX446" s="2"/>
    </row>
    <row r="447" spans="1:76" ht="15">
      <c r="A447"/>
      <c r="AC447"/>
      <c r="AD447"/>
      <c r="BX447" s="2"/>
    </row>
    <row r="448" spans="1:76" ht="15">
      <c r="A448"/>
      <c r="AC448"/>
      <c r="AD448"/>
      <c r="BX448" s="2"/>
    </row>
    <row r="449" spans="1:76" ht="15">
      <c r="A449"/>
      <c r="AC449"/>
      <c r="AD449"/>
      <c r="BX449" s="2"/>
    </row>
    <row r="450" spans="1:76" ht="15">
      <c r="A450"/>
      <c r="AC450"/>
      <c r="AD450"/>
      <c r="BX450" s="2"/>
    </row>
    <row r="451" spans="1:76" ht="15">
      <c r="A451"/>
      <c r="AC451"/>
      <c r="AD451"/>
      <c r="BX451" s="2"/>
    </row>
    <row r="452" spans="1:76" ht="15">
      <c r="A452"/>
      <c r="AC452"/>
      <c r="AD452"/>
      <c r="BX452" s="2"/>
    </row>
    <row r="453" spans="1:76" ht="15">
      <c r="A453"/>
      <c r="AC453"/>
      <c r="AD453"/>
      <c r="BX453" s="2"/>
    </row>
    <row r="454" spans="1:76" ht="15">
      <c r="A454"/>
      <c r="AC454"/>
      <c r="AD454"/>
      <c r="BX454" s="2"/>
    </row>
    <row r="455" spans="1:76" ht="15">
      <c r="A455"/>
      <c r="AC455"/>
      <c r="AD455"/>
      <c r="BX455" s="2"/>
    </row>
    <row r="456" spans="1:76" ht="15">
      <c r="A456"/>
      <c r="AC456"/>
      <c r="AD456"/>
      <c r="BX456" s="2"/>
    </row>
    <row r="457" spans="1:76" ht="15">
      <c r="A457"/>
      <c r="AC457"/>
      <c r="AD457"/>
      <c r="BX457" s="2"/>
    </row>
    <row r="458" spans="1:76" ht="15">
      <c r="A458"/>
      <c r="AC458"/>
      <c r="AD458"/>
      <c r="BX458" s="2"/>
    </row>
    <row r="459" spans="1:76" ht="15">
      <c r="A459"/>
      <c r="AC459"/>
      <c r="AD459"/>
      <c r="BX459" s="2"/>
    </row>
    <row r="460" spans="1:76" ht="15">
      <c r="A460"/>
      <c r="AC460"/>
      <c r="AD460"/>
      <c r="BX460" s="2"/>
    </row>
    <row r="461" spans="1:76" ht="15">
      <c r="A461"/>
      <c r="AC461"/>
      <c r="AD461"/>
      <c r="BX461" s="2"/>
    </row>
    <row r="462" spans="1:76" ht="15">
      <c r="A462"/>
      <c r="AC462"/>
      <c r="AD462"/>
      <c r="BX462" s="2"/>
    </row>
    <row r="463" spans="1:76" ht="15">
      <c r="A463"/>
      <c r="AC463"/>
      <c r="AD463"/>
      <c r="BX463" s="2"/>
    </row>
    <row r="464" spans="1:76" ht="15">
      <c r="A464"/>
      <c r="AC464"/>
      <c r="AD464"/>
      <c r="BX464" s="2"/>
    </row>
    <row r="465" spans="1:76" ht="15">
      <c r="A465"/>
      <c r="AC465"/>
      <c r="AD465"/>
      <c r="BX465" s="2"/>
    </row>
    <row r="466" spans="1:76" ht="15">
      <c r="A466"/>
      <c r="AC466"/>
      <c r="AD466"/>
      <c r="BX466" s="2"/>
    </row>
    <row r="467" spans="1:76" ht="15">
      <c r="A467"/>
      <c r="AC467"/>
      <c r="AD467"/>
      <c r="BX467" s="2"/>
    </row>
    <row r="468" spans="1:76" ht="15">
      <c r="A468"/>
      <c r="AC468"/>
      <c r="AD468"/>
      <c r="BX468" s="2"/>
    </row>
    <row r="469" spans="1:76" ht="15">
      <c r="A469"/>
      <c r="AC469"/>
      <c r="AD469"/>
      <c r="BX469" s="2"/>
    </row>
    <row r="470" spans="1:76" ht="15">
      <c r="A470"/>
      <c r="AC470"/>
      <c r="AD470"/>
      <c r="BX470" s="2"/>
    </row>
    <row r="471" spans="1:76" ht="15">
      <c r="A471"/>
      <c r="AC471"/>
      <c r="AD471"/>
      <c r="BX471" s="2"/>
    </row>
    <row r="472" spans="1:76" ht="15">
      <c r="A472"/>
      <c r="AC472"/>
      <c r="AD472"/>
      <c r="BX472" s="2"/>
    </row>
    <row r="473" spans="1:76" ht="15">
      <c r="A473"/>
      <c r="AC473"/>
      <c r="AD473"/>
      <c r="BX473" s="2"/>
    </row>
    <row r="474" spans="1:76" ht="15">
      <c r="A474"/>
      <c r="AC474"/>
      <c r="AD474"/>
      <c r="BX474" s="2"/>
    </row>
    <row r="475" spans="1:76" ht="15">
      <c r="A475"/>
      <c r="AC475"/>
      <c r="AD475"/>
      <c r="BX475" s="2"/>
    </row>
    <row r="476" spans="1:76" ht="15">
      <c r="A476"/>
      <c r="AC476"/>
      <c r="AD476"/>
      <c r="BX476" s="2"/>
    </row>
    <row r="477" spans="1:76" ht="15">
      <c r="A477"/>
      <c r="AC477"/>
      <c r="AD477"/>
      <c r="BX477" s="2"/>
    </row>
    <row r="478" spans="1:76" ht="15">
      <c r="A478"/>
      <c r="AC478"/>
      <c r="AD478"/>
      <c r="BX478" s="2"/>
    </row>
    <row r="479" spans="1:76" ht="15">
      <c r="A479"/>
      <c r="AC479"/>
      <c r="AD479"/>
      <c r="BX479" s="2"/>
    </row>
    <row r="480" spans="1:76" ht="15">
      <c r="A480"/>
      <c r="AC480"/>
      <c r="AD480"/>
      <c r="BX480" s="2"/>
    </row>
    <row r="481" spans="1:76" ht="15">
      <c r="A481"/>
      <c r="AC481"/>
      <c r="AD481"/>
      <c r="BX481" s="2"/>
    </row>
    <row r="482" spans="1:76" ht="15">
      <c r="A482"/>
      <c r="AC482"/>
      <c r="AD482"/>
      <c r="BX482" s="2"/>
    </row>
    <row r="483" spans="1:76" ht="15">
      <c r="A483"/>
      <c r="AC483"/>
      <c r="AD483"/>
      <c r="BX483" s="2"/>
    </row>
    <row r="484" spans="1:76" ht="15">
      <c r="A484"/>
      <c r="AC484"/>
      <c r="AD484"/>
      <c r="BX484" s="2"/>
    </row>
    <row r="485" spans="1:76" ht="15">
      <c r="A485"/>
      <c r="AC485"/>
      <c r="AD485"/>
      <c r="BX485" s="2"/>
    </row>
    <row r="486" spans="1:76" ht="15">
      <c r="A486"/>
      <c r="AC486"/>
      <c r="AD486"/>
      <c r="BX486" s="2"/>
    </row>
    <row r="487" spans="1:76" ht="15">
      <c r="A487"/>
      <c r="AC487"/>
      <c r="AD487"/>
      <c r="BX487" s="2"/>
    </row>
    <row r="488" spans="1:76" ht="15">
      <c r="A488"/>
      <c r="AC488"/>
      <c r="AD488"/>
      <c r="BX488" s="2"/>
    </row>
    <row r="489" spans="1:76" ht="15">
      <c r="A489"/>
      <c r="AC489"/>
      <c r="AD489"/>
      <c r="BX489" s="2"/>
    </row>
    <row r="490" spans="1:76" ht="15">
      <c r="A490"/>
      <c r="AC490"/>
      <c r="AD490"/>
      <c r="BX490" s="2"/>
    </row>
    <row r="491" spans="1:76" ht="15">
      <c r="A491"/>
      <c r="AC491"/>
      <c r="AD491"/>
      <c r="BX491" s="2"/>
    </row>
    <row r="492" spans="1:76" ht="15">
      <c r="A492"/>
      <c r="AC492"/>
      <c r="AD492"/>
      <c r="BX492" s="2"/>
    </row>
    <row r="493" spans="1:76" ht="15">
      <c r="A493"/>
      <c r="AC493"/>
      <c r="AD493"/>
      <c r="BX493" s="2"/>
    </row>
    <row r="494" spans="1:76" ht="15">
      <c r="A494"/>
      <c r="AC494"/>
      <c r="AD494"/>
      <c r="BX494" s="2"/>
    </row>
    <row r="495" spans="1:76" ht="15">
      <c r="A495"/>
      <c r="AC495"/>
      <c r="AD495"/>
      <c r="BX495" s="2"/>
    </row>
    <row r="496" spans="1:76" ht="15">
      <c r="A496"/>
      <c r="AC496"/>
      <c r="AD496"/>
      <c r="BX496" s="2"/>
    </row>
    <row r="497" spans="1:76" ht="15">
      <c r="A497"/>
      <c r="AC497"/>
      <c r="AD497"/>
      <c r="BX497" s="2"/>
    </row>
    <row r="498" spans="1:76" ht="15">
      <c r="A498"/>
      <c r="AC498"/>
      <c r="AD498"/>
      <c r="BX498" s="2"/>
    </row>
    <row r="499" spans="1:76" ht="15">
      <c r="A499"/>
      <c r="AC499"/>
      <c r="AD499"/>
      <c r="BX499" s="2"/>
    </row>
    <row r="500" spans="1:76" ht="15">
      <c r="A500"/>
      <c r="AC500"/>
      <c r="AD500"/>
      <c r="BX500" s="2"/>
    </row>
    <row r="501" spans="1:76" ht="15">
      <c r="A501"/>
      <c r="AC501"/>
      <c r="AD501"/>
      <c r="BX501" s="2"/>
    </row>
    <row r="502" spans="1:76" ht="15">
      <c r="A502"/>
      <c r="AC502"/>
      <c r="AD502"/>
      <c r="BX502" s="2"/>
    </row>
    <row r="503" spans="1:76" ht="15">
      <c r="A503"/>
      <c r="AC503"/>
      <c r="AD503"/>
      <c r="BX503" s="2"/>
    </row>
    <row r="504" spans="1:76" ht="15">
      <c r="A504"/>
      <c r="AC504"/>
      <c r="AD504"/>
      <c r="BX504" s="2"/>
    </row>
    <row r="505" spans="1:76" ht="15">
      <c r="A505"/>
      <c r="AC505"/>
      <c r="AD505"/>
      <c r="BX505" s="2"/>
    </row>
    <row r="506" spans="1:76" ht="15">
      <c r="A506"/>
      <c r="AC506"/>
      <c r="AD506"/>
      <c r="BX506" s="2"/>
    </row>
    <row r="507" spans="1:76" ht="15">
      <c r="A507"/>
      <c r="AC507"/>
      <c r="AD507"/>
      <c r="BX507" s="2"/>
    </row>
    <row r="508" spans="1:76" ht="15">
      <c r="A508"/>
      <c r="AC508"/>
      <c r="AD508"/>
      <c r="BX508" s="2"/>
    </row>
    <row r="509" spans="1:76" ht="15">
      <c r="A509"/>
      <c r="AC509"/>
      <c r="AD509"/>
      <c r="BX509" s="2"/>
    </row>
    <row r="510" spans="1:76" ht="15">
      <c r="A510"/>
      <c r="AC510"/>
      <c r="AD510"/>
      <c r="BX510" s="2"/>
    </row>
    <row r="511" spans="1:76" ht="15">
      <c r="A511"/>
      <c r="AC511"/>
      <c r="AD511"/>
      <c r="BX511" s="2"/>
    </row>
    <row r="512" spans="1:76" ht="15">
      <c r="A512"/>
      <c r="AC512"/>
      <c r="AD512"/>
      <c r="BX512" s="2"/>
    </row>
    <row r="513" spans="1:76" ht="15">
      <c r="A513"/>
      <c r="AC513"/>
      <c r="AD513"/>
      <c r="BX513" s="2"/>
    </row>
    <row r="514" spans="1:76" ht="15">
      <c r="A514"/>
      <c r="AC514"/>
      <c r="AD514"/>
      <c r="BX514" s="2"/>
    </row>
    <row r="515" spans="1:76" ht="15">
      <c r="A515"/>
      <c r="AC515"/>
      <c r="AD515"/>
      <c r="BX515" s="2"/>
    </row>
    <row r="516" spans="1:76" ht="15">
      <c r="A516"/>
      <c r="AC516"/>
      <c r="AD516"/>
      <c r="BX516" s="2"/>
    </row>
    <row r="517" spans="1:76" ht="15">
      <c r="A517"/>
      <c r="AC517"/>
      <c r="AD517"/>
      <c r="BX517" s="2"/>
    </row>
    <row r="518" spans="1:76" ht="15">
      <c r="A518"/>
      <c r="AC518"/>
      <c r="AD518"/>
      <c r="BX518" s="2"/>
    </row>
    <row r="519" spans="1:76" ht="15">
      <c r="A519"/>
      <c r="AC519"/>
      <c r="AD519"/>
      <c r="BX519" s="2"/>
    </row>
    <row r="520" spans="1:76" ht="15">
      <c r="A520"/>
      <c r="AC520"/>
      <c r="AD520"/>
      <c r="BX520" s="2"/>
    </row>
    <row r="521" spans="1:76" ht="15">
      <c r="A521"/>
      <c r="AC521"/>
      <c r="AD521"/>
      <c r="BX521" s="2"/>
    </row>
    <row r="522" spans="1:76" ht="15">
      <c r="A522"/>
      <c r="AC522"/>
      <c r="AD522"/>
      <c r="BX522" s="2"/>
    </row>
    <row r="523" spans="1:76" ht="15">
      <c r="A523"/>
      <c r="AC523"/>
      <c r="AD523"/>
      <c r="BX523" s="2"/>
    </row>
    <row r="524" spans="1:76" ht="15">
      <c r="A524"/>
      <c r="AC524"/>
      <c r="AD524"/>
      <c r="BX524" s="2"/>
    </row>
    <row r="525" spans="1:76" ht="15">
      <c r="A525"/>
      <c r="AC525"/>
      <c r="AD525"/>
      <c r="BX525" s="2"/>
    </row>
    <row r="526" spans="1:76" ht="15">
      <c r="A526"/>
      <c r="AC526"/>
      <c r="AD526"/>
      <c r="BX526" s="2"/>
    </row>
    <row r="527" spans="1:76" ht="15">
      <c r="A527"/>
      <c r="AC527"/>
      <c r="AD527"/>
      <c r="BX527" s="2"/>
    </row>
    <row r="528" spans="1:76" ht="15">
      <c r="A528"/>
      <c r="AC528"/>
      <c r="AD528"/>
      <c r="BX528" s="2"/>
    </row>
    <row r="529" spans="1:76" ht="15">
      <c r="A529"/>
      <c r="AC529"/>
      <c r="AD529"/>
      <c r="BX529" s="2"/>
    </row>
    <row r="530" spans="1:76" ht="15">
      <c r="A530"/>
      <c r="AC530"/>
      <c r="AD530"/>
      <c r="BX530" s="2"/>
    </row>
    <row r="531" spans="1:76" ht="15">
      <c r="A531"/>
      <c r="AC531"/>
      <c r="AD531"/>
      <c r="BX531" s="2"/>
    </row>
    <row r="532" spans="1:76" ht="15">
      <c r="A532"/>
      <c r="AC532"/>
      <c r="AD532"/>
      <c r="BX532" s="2"/>
    </row>
    <row r="533" spans="1:76" ht="15">
      <c r="A533"/>
      <c r="AC533"/>
      <c r="AD533"/>
      <c r="BX533" s="2"/>
    </row>
    <row r="534" spans="1:76" ht="15">
      <c r="A534"/>
      <c r="AC534"/>
      <c r="AD534"/>
      <c r="BX534" s="2"/>
    </row>
    <row r="535" spans="1:76" ht="15">
      <c r="A535"/>
      <c r="AC535"/>
      <c r="AD535"/>
      <c r="BX535" s="2"/>
    </row>
    <row r="536" spans="1:76" ht="15">
      <c r="A536"/>
      <c r="AC536"/>
      <c r="AD536"/>
      <c r="BX536" s="2"/>
    </row>
    <row r="537" spans="1:76" ht="15">
      <c r="A537"/>
      <c r="AC537"/>
      <c r="AD537"/>
      <c r="BX537" s="2"/>
    </row>
    <row r="538" spans="1:76" ht="15">
      <c r="A538"/>
      <c r="AC538"/>
      <c r="AD538"/>
      <c r="BX538" s="2"/>
    </row>
    <row r="539" spans="1:76" ht="15">
      <c r="A539"/>
      <c r="AC539"/>
      <c r="AD539"/>
      <c r="BX539" s="2"/>
    </row>
    <row r="540" spans="1:76" ht="15">
      <c r="A540"/>
      <c r="AC540"/>
      <c r="AD540"/>
      <c r="BX540" s="2"/>
    </row>
    <row r="541" spans="1:76" ht="15">
      <c r="A541"/>
      <c r="AC541"/>
      <c r="AD541"/>
      <c r="BX541" s="2"/>
    </row>
    <row r="542" spans="1:76" ht="15">
      <c r="A542"/>
      <c r="AC542"/>
      <c r="AD542"/>
      <c r="BX542" s="2"/>
    </row>
    <row r="543" spans="1:76" ht="15">
      <c r="A543"/>
      <c r="AC543"/>
      <c r="AD543"/>
      <c r="BX543" s="2"/>
    </row>
    <row r="544" spans="1:76" ht="15">
      <c r="A544"/>
      <c r="AC544"/>
      <c r="AD544"/>
      <c r="BX544" s="2"/>
    </row>
    <row r="545" spans="1:76" ht="15">
      <c r="A545"/>
      <c r="AC545"/>
      <c r="AD545"/>
      <c r="BX545" s="2"/>
    </row>
    <row r="546" spans="1:76" ht="15">
      <c r="A546"/>
      <c r="AC546"/>
      <c r="AD546"/>
      <c r="BX546" s="2"/>
    </row>
    <row r="547" spans="1:76" ht="15">
      <c r="A547"/>
      <c r="AC547"/>
      <c r="AD547"/>
      <c r="BX547" s="2"/>
    </row>
    <row r="548" spans="1:76" ht="15">
      <c r="A548"/>
      <c r="AC548"/>
      <c r="AD548"/>
      <c r="BX548" s="2"/>
    </row>
    <row r="549" spans="1:76" ht="15">
      <c r="A549"/>
      <c r="AC549"/>
      <c r="AD549"/>
      <c r="BX549" s="2"/>
    </row>
    <row r="550" spans="1:76" ht="15">
      <c r="A550"/>
      <c r="AC550"/>
      <c r="AD550"/>
      <c r="BX550" s="2"/>
    </row>
    <row r="551" spans="1:76" ht="15">
      <c r="A551"/>
      <c r="AC551"/>
      <c r="AD551"/>
      <c r="BX551" s="2"/>
    </row>
    <row r="552" spans="1:76" ht="15">
      <c r="A552"/>
      <c r="AC552"/>
      <c r="AD552"/>
      <c r="BX552" s="2"/>
    </row>
    <row r="553" spans="1:76" ht="15">
      <c r="A553"/>
      <c r="AC553"/>
      <c r="AD553"/>
      <c r="BX553" s="2"/>
    </row>
    <row r="554" spans="1:76" ht="15">
      <c r="A554"/>
      <c r="AC554"/>
      <c r="AD554"/>
      <c r="BX554" s="2"/>
    </row>
    <row r="555" spans="1:76" ht="15">
      <c r="A555"/>
      <c r="AC555"/>
      <c r="AD555"/>
      <c r="BX555" s="2"/>
    </row>
    <row r="556" spans="1:76" ht="15">
      <c r="A556"/>
      <c r="AC556"/>
      <c r="AD556"/>
      <c r="BX556" s="2"/>
    </row>
    <row r="557" spans="1:76" ht="15">
      <c r="A557"/>
      <c r="AC557"/>
      <c r="AD557"/>
      <c r="BX557" s="2"/>
    </row>
    <row r="558" spans="1:76" ht="15">
      <c r="A558"/>
      <c r="AC558"/>
      <c r="AD558"/>
      <c r="BX558" s="2"/>
    </row>
    <row r="559" spans="1:76" ht="15">
      <c r="A559"/>
      <c r="AC559"/>
      <c r="AD559"/>
      <c r="BX559" s="2"/>
    </row>
    <row r="560" spans="1:76" ht="15">
      <c r="A560"/>
      <c r="AC560"/>
      <c r="AD560"/>
      <c r="BX560" s="2"/>
    </row>
    <row r="561" spans="1:76" ht="15">
      <c r="A561"/>
      <c r="AC561"/>
      <c r="AD561"/>
      <c r="BX561" s="2"/>
    </row>
    <row r="562" spans="1:76" ht="15">
      <c r="A562"/>
      <c r="AC562"/>
      <c r="AD562"/>
      <c r="BX562" s="2"/>
    </row>
    <row r="563" spans="1:76" ht="15">
      <c r="A563"/>
      <c r="AC563"/>
      <c r="AD563"/>
      <c r="BX563" s="2"/>
    </row>
    <row r="564" spans="1:76" ht="15">
      <c r="A564"/>
      <c r="AC564"/>
      <c r="AD564"/>
      <c r="BX564" s="2"/>
    </row>
    <row r="565" spans="1:76" ht="15">
      <c r="A565"/>
      <c r="AC565"/>
      <c r="AD565"/>
      <c r="BX565" s="2"/>
    </row>
    <row r="566" spans="1:76" ht="15">
      <c r="A566"/>
      <c r="AC566"/>
      <c r="AD566"/>
      <c r="BX566" s="2"/>
    </row>
    <row r="567" spans="1:76" ht="15">
      <c r="A567"/>
      <c r="AC567"/>
      <c r="AD567"/>
      <c r="BX567" s="2"/>
    </row>
    <row r="568" spans="1:76" ht="15">
      <c r="A568"/>
      <c r="AC568"/>
      <c r="AD568"/>
      <c r="BX568" s="2"/>
    </row>
    <row r="569" spans="1:76" ht="15">
      <c r="A569"/>
      <c r="AC569"/>
      <c r="AD569"/>
      <c r="BX569" s="2"/>
    </row>
    <row r="570" spans="1:76" ht="15">
      <c r="A570"/>
      <c r="AC570"/>
      <c r="AD570"/>
      <c r="BX570" s="2"/>
    </row>
    <row r="571" spans="1:76" ht="15">
      <c r="A571"/>
      <c r="AC571"/>
      <c r="AD571"/>
      <c r="BX571" s="2"/>
    </row>
    <row r="572" spans="1:76" ht="15">
      <c r="A572"/>
      <c r="AC572"/>
      <c r="AD572"/>
      <c r="BX572" s="2"/>
    </row>
    <row r="573" spans="1:76" ht="15">
      <c r="A573"/>
      <c r="AC573"/>
      <c r="AD573"/>
      <c r="BX573" s="2"/>
    </row>
    <row r="574" spans="1:76" ht="15">
      <c r="A574"/>
      <c r="AC574"/>
      <c r="AD574"/>
      <c r="BX574" s="2"/>
    </row>
    <row r="575" spans="1:76" ht="15">
      <c r="A575"/>
      <c r="AC575"/>
      <c r="AD575"/>
      <c r="BX575" s="2"/>
    </row>
    <row r="576" spans="1:76" ht="15">
      <c r="A576"/>
      <c r="AC576"/>
      <c r="AD576"/>
      <c r="BX576" s="2"/>
    </row>
    <row r="577" spans="1:76" ht="15">
      <c r="A577"/>
      <c r="AC577"/>
      <c r="AD577"/>
      <c r="BX577" s="2"/>
    </row>
    <row r="578" spans="1:76" ht="15">
      <c r="A578"/>
      <c r="AC578"/>
      <c r="AD578"/>
      <c r="BX578" s="2"/>
    </row>
    <row r="579" spans="1:76" ht="15">
      <c r="A579"/>
      <c r="AC579"/>
      <c r="AD579"/>
      <c r="BX579" s="2"/>
    </row>
    <row r="580" spans="1:76" ht="15">
      <c r="A580"/>
      <c r="AC580"/>
      <c r="AD580"/>
      <c r="BX580" s="2"/>
    </row>
    <row r="581" spans="1:76" ht="15">
      <c r="A581"/>
      <c r="AC581"/>
      <c r="AD581"/>
      <c r="BX581" s="2"/>
    </row>
    <row r="582" spans="1:76" ht="15">
      <c r="A582"/>
      <c r="AC582"/>
      <c r="AD582"/>
      <c r="BX582" s="2"/>
    </row>
    <row r="583" spans="1:76" ht="15">
      <c r="A583"/>
      <c r="AC583"/>
      <c r="AD583"/>
      <c r="BX583" s="2"/>
    </row>
    <row r="584" spans="1:76" ht="15">
      <c r="A584"/>
      <c r="AC584"/>
      <c r="AD584"/>
      <c r="BX584" s="2"/>
    </row>
    <row r="585" spans="1:76" ht="15">
      <c r="A585"/>
      <c r="AC585"/>
      <c r="AD585"/>
      <c r="BX585" s="2"/>
    </row>
    <row r="586" spans="1:76" ht="15">
      <c r="A586"/>
      <c r="AC586"/>
      <c r="AD586"/>
      <c r="BX586" s="2"/>
    </row>
    <row r="587" spans="1:76" ht="15">
      <c r="A587"/>
      <c r="AC587"/>
      <c r="AD587"/>
      <c r="BX587" s="2"/>
    </row>
    <row r="588" spans="1:76" ht="15">
      <c r="A588"/>
      <c r="AC588"/>
      <c r="AD588"/>
      <c r="BX588" s="2"/>
    </row>
    <row r="589" spans="1:76" ht="15">
      <c r="A589"/>
      <c r="AC589"/>
      <c r="AD589"/>
      <c r="BX589" s="2"/>
    </row>
    <row r="590" spans="1:76" ht="15">
      <c r="A590"/>
      <c r="AC590"/>
      <c r="AD590"/>
      <c r="BX590" s="2"/>
    </row>
    <row r="591" spans="1:76" ht="15">
      <c r="A591"/>
      <c r="AC591"/>
      <c r="AD591"/>
      <c r="BX591" s="2"/>
    </row>
    <row r="592" spans="1:76" ht="15">
      <c r="A592"/>
      <c r="AC592"/>
      <c r="AD592"/>
      <c r="BX592" s="2"/>
    </row>
    <row r="593" spans="1:76" ht="15">
      <c r="A593"/>
      <c r="AC593"/>
      <c r="AD593"/>
      <c r="BX593" s="2"/>
    </row>
    <row r="594" spans="1:76" ht="15">
      <c r="A594"/>
      <c r="AC594"/>
      <c r="AD594"/>
      <c r="BX594" s="2"/>
    </row>
    <row r="595" spans="1:76" ht="15">
      <c r="A595"/>
      <c r="AC595"/>
      <c r="AD595"/>
      <c r="BX595" s="2"/>
    </row>
    <row r="596" spans="1:76" ht="15">
      <c r="A596"/>
      <c r="AC596"/>
      <c r="AD596"/>
      <c r="BX596" s="2"/>
    </row>
    <row r="597" spans="1:76" ht="15">
      <c r="A597"/>
      <c r="AC597"/>
      <c r="AD597"/>
      <c r="BX597" s="2"/>
    </row>
    <row r="598" spans="1:76" ht="15">
      <c r="A598"/>
      <c r="AC598"/>
      <c r="AD598"/>
      <c r="BX598" s="2"/>
    </row>
    <row r="599" spans="1:76" ht="15">
      <c r="A599"/>
      <c r="AC599"/>
      <c r="AD599"/>
      <c r="BX599" s="2"/>
    </row>
    <row r="600" spans="1:76" ht="15">
      <c r="A600"/>
      <c r="AC600"/>
      <c r="AD600"/>
      <c r="BX600" s="2"/>
    </row>
    <row r="601" spans="1:76" ht="15">
      <c r="A601"/>
      <c r="AC601"/>
      <c r="AD601"/>
      <c r="BX601" s="2"/>
    </row>
    <row r="602" spans="1:76" ht="15">
      <c r="A602"/>
      <c r="AC602"/>
      <c r="AD602"/>
      <c r="BX602" s="2"/>
    </row>
    <row r="603" spans="1:76" ht="15">
      <c r="A603"/>
      <c r="AC603"/>
      <c r="AD603"/>
      <c r="BX603" s="2"/>
    </row>
    <row r="604" spans="1:76" ht="15">
      <c r="A604"/>
      <c r="AC604"/>
      <c r="AD604"/>
      <c r="BX604" s="2"/>
    </row>
    <row r="605" spans="1:76" ht="15">
      <c r="A605"/>
      <c r="AC605"/>
      <c r="AD605"/>
      <c r="BX605" s="2"/>
    </row>
    <row r="606" spans="1:76" ht="15">
      <c r="A606"/>
      <c r="AC606"/>
      <c r="AD606"/>
      <c r="BX606" s="2"/>
    </row>
    <row r="607" spans="1:76" ht="15">
      <c r="A607"/>
      <c r="AC607"/>
      <c r="AD607"/>
      <c r="BX607" s="2"/>
    </row>
    <row r="608" spans="1:76" ht="15">
      <c r="A608"/>
      <c r="AC608"/>
      <c r="AD608"/>
      <c r="BX608" s="2"/>
    </row>
    <row r="609" spans="1:76" ht="15">
      <c r="A609"/>
      <c r="AC609"/>
      <c r="AD609"/>
      <c r="BX609" s="2"/>
    </row>
    <row r="610" spans="1:76" ht="15">
      <c r="A610"/>
      <c r="AC610"/>
      <c r="AD610"/>
      <c r="BX610" s="2"/>
    </row>
    <row r="611" spans="1:76" ht="15">
      <c r="A611"/>
      <c r="AC611"/>
      <c r="AD611"/>
      <c r="BX611" s="2"/>
    </row>
    <row r="612" spans="1:76" ht="15">
      <c r="A612"/>
      <c r="AC612"/>
      <c r="AD612"/>
      <c r="BX612" s="2"/>
    </row>
    <row r="613" spans="1:76" ht="15">
      <c r="A613"/>
      <c r="AC613"/>
      <c r="AD613"/>
      <c r="BX613" s="2"/>
    </row>
    <row r="614" spans="1:76" ht="15">
      <c r="A614"/>
      <c r="AC614"/>
      <c r="AD614"/>
      <c r="BX614" s="2"/>
    </row>
    <row r="615" spans="1:76" ht="15">
      <c r="A615"/>
      <c r="AC615"/>
      <c r="AD615"/>
      <c r="BX615" s="2"/>
    </row>
    <row r="616" spans="1:76" ht="15">
      <c r="A616"/>
      <c r="AC616"/>
      <c r="AD616"/>
      <c r="BX616" s="2"/>
    </row>
    <row r="617" spans="1:76" ht="15">
      <c r="A617"/>
      <c r="AC617"/>
      <c r="AD617"/>
      <c r="BX617" s="2"/>
    </row>
    <row r="618" spans="1:76" ht="15">
      <c r="A618"/>
      <c r="AC618"/>
      <c r="AD618"/>
      <c r="BX618" s="2"/>
    </row>
    <row r="619" spans="1:76" ht="15">
      <c r="A619"/>
      <c r="AC619"/>
      <c r="AD619"/>
      <c r="BX619" s="2"/>
    </row>
    <row r="620" spans="1:76" ht="15">
      <c r="A620"/>
      <c r="AC620"/>
      <c r="AD620"/>
      <c r="BX620" s="2"/>
    </row>
    <row r="621" spans="1:76" ht="15">
      <c r="A621"/>
      <c r="AC621"/>
      <c r="AD621"/>
      <c r="BX621" s="2"/>
    </row>
    <row r="622" spans="1:76" ht="15">
      <c r="A622"/>
      <c r="AC622"/>
      <c r="AD622"/>
      <c r="BX622" s="2"/>
    </row>
    <row r="623" spans="1:76" ht="15">
      <c r="A623"/>
      <c r="AC623"/>
      <c r="AD623"/>
      <c r="BX623" s="2"/>
    </row>
    <row r="624" spans="1:76" ht="15">
      <c r="A624"/>
      <c r="AC624"/>
      <c r="AD624"/>
      <c r="BX624" s="2"/>
    </row>
    <row r="625" spans="1:76" ht="15">
      <c r="A625"/>
      <c r="AC625"/>
      <c r="AD625"/>
      <c r="BX625" s="2"/>
    </row>
    <row r="626" spans="1:76" ht="15">
      <c r="A626"/>
      <c r="AC626"/>
      <c r="AD626"/>
      <c r="BX626" s="2"/>
    </row>
    <row r="627" spans="1:76" ht="15">
      <c r="A627"/>
      <c r="AC627"/>
      <c r="AD627"/>
      <c r="BX627" s="2"/>
    </row>
    <row r="628" spans="1:76" ht="15">
      <c r="A628"/>
      <c r="AC628"/>
      <c r="AD628"/>
      <c r="BX628" s="2"/>
    </row>
    <row r="629" spans="1:76" ht="15">
      <c r="A629"/>
      <c r="AC629"/>
      <c r="AD629"/>
      <c r="BX629" s="2"/>
    </row>
    <row r="630" spans="1:76" ht="15">
      <c r="A630"/>
      <c r="AC630"/>
      <c r="AD630"/>
      <c r="BX630" s="2"/>
    </row>
    <row r="631" spans="1:76" ht="15">
      <c r="A631"/>
      <c r="AC631"/>
      <c r="AD631"/>
      <c r="BX631" s="2"/>
    </row>
    <row r="632" spans="1:76" ht="15">
      <c r="A632"/>
      <c r="AC632"/>
      <c r="AD632"/>
      <c r="BX632" s="2"/>
    </row>
    <row r="633" spans="1:76" ht="15">
      <c r="A633"/>
      <c r="AC633"/>
      <c r="AD633"/>
      <c r="BX633" s="2"/>
    </row>
    <row r="634" spans="1:76" ht="15">
      <c r="A634"/>
      <c r="AC634"/>
      <c r="AD634"/>
      <c r="BX634" s="2"/>
    </row>
    <row r="635" spans="1:76" ht="15">
      <c r="A635"/>
      <c r="AC635"/>
      <c r="AD635"/>
      <c r="BX635" s="2"/>
    </row>
    <row r="636" spans="1:76" ht="15">
      <c r="A636"/>
      <c r="AC636"/>
      <c r="AD636"/>
      <c r="BX636" s="2"/>
    </row>
    <row r="637" spans="1:76" ht="15">
      <c r="A637"/>
      <c r="AC637"/>
      <c r="AD637"/>
      <c r="BX637" s="2"/>
    </row>
    <row r="638" spans="1:76" ht="15">
      <c r="A638"/>
      <c r="AC638"/>
      <c r="AD638"/>
      <c r="BX638" s="2"/>
    </row>
    <row r="639" spans="1:76" ht="15">
      <c r="A639"/>
      <c r="AC639"/>
      <c r="AD639"/>
      <c r="BX639" s="2"/>
    </row>
    <row r="640" spans="1:76" ht="15">
      <c r="A640"/>
      <c r="AC640"/>
      <c r="AD640"/>
      <c r="BX640" s="2"/>
    </row>
    <row r="641" spans="1:76" ht="15">
      <c r="A641"/>
      <c r="AC641"/>
      <c r="AD641"/>
      <c r="BX641" s="2"/>
    </row>
    <row r="642" spans="1:76" ht="15">
      <c r="A642"/>
      <c r="AC642"/>
      <c r="AD642"/>
      <c r="BX642" s="2"/>
    </row>
    <row r="643" spans="1:76" ht="15">
      <c r="A643"/>
      <c r="AC643"/>
      <c r="AD643"/>
      <c r="BX643" s="2"/>
    </row>
    <row r="644" spans="1:76" ht="15">
      <c r="A644"/>
      <c r="AC644"/>
      <c r="AD644"/>
      <c r="BX644" s="2"/>
    </row>
    <row r="645" spans="1:76" ht="15">
      <c r="A645"/>
      <c r="AC645"/>
      <c r="AD645"/>
      <c r="BX645" s="2"/>
    </row>
    <row r="646" spans="1:76" ht="15">
      <c r="A646"/>
      <c r="AC646"/>
      <c r="AD646"/>
      <c r="BX646" s="2"/>
    </row>
    <row r="647" spans="1:76" ht="15">
      <c r="A647"/>
      <c r="AC647"/>
      <c r="AD647"/>
      <c r="BX647" s="2"/>
    </row>
    <row r="648" spans="1:76" ht="15">
      <c r="A648"/>
      <c r="AC648"/>
      <c r="AD648"/>
      <c r="BX648" s="2"/>
    </row>
    <row r="649" spans="1:76" ht="15">
      <c r="A649"/>
      <c r="AC649"/>
      <c r="AD649"/>
      <c r="BX649" s="2"/>
    </row>
    <row r="650" spans="1:76" ht="15">
      <c r="A650"/>
      <c r="AC650"/>
      <c r="AD650"/>
      <c r="BX650" s="2"/>
    </row>
    <row r="651" spans="1:76" ht="15">
      <c r="A651"/>
      <c r="AC651"/>
      <c r="AD651"/>
      <c r="BX651" s="2"/>
    </row>
    <row r="652" spans="1:76" ht="15">
      <c r="A652"/>
      <c r="AC652"/>
      <c r="AD652"/>
      <c r="BX652" s="2"/>
    </row>
    <row r="653" spans="1:76" ht="15">
      <c r="A653"/>
      <c r="AC653"/>
      <c r="AD653"/>
      <c r="BX653" s="2"/>
    </row>
    <row r="654" spans="1:76" ht="15">
      <c r="A654"/>
      <c r="AC654"/>
      <c r="AD654"/>
      <c r="BX654" s="2"/>
    </row>
    <row r="655" spans="1:76" ht="15">
      <c r="A655"/>
      <c r="AC655"/>
      <c r="AD655"/>
      <c r="BX655" s="2"/>
    </row>
    <row r="656" spans="1:76" ht="15">
      <c r="A656"/>
      <c r="AC656"/>
      <c r="AD656"/>
      <c r="BX656" s="2"/>
    </row>
    <row r="657" spans="1:76" ht="15">
      <c r="A657"/>
      <c r="AC657"/>
      <c r="AD657"/>
      <c r="BX657" s="2"/>
    </row>
    <row r="658" spans="1:76" ht="15">
      <c r="A658"/>
      <c r="AC658"/>
      <c r="AD658"/>
      <c r="BX658" s="2"/>
    </row>
    <row r="659" spans="1:76" ht="15">
      <c r="A659"/>
      <c r="AC659"/>
      <c r="AD659"/>
      <c r="BX659" s="2"/>
    </row>
    <row r="660" spans="1:76" ht="15">
      <c r="A660"/>
      <c r="AC660"/>
      <c r="AD660"/>
      <c r="BX660" s="2"/>
    </row>
    <row r="661" spans="1:76" ht="15">
      <c r="A661"/>
      <c r="AC661"/>
      <c r="AD661"/>
      <c r="BX661" s="2"/>
    </row>
    <row r="662" spans="1:76" ht="15">
      <c r="A662"/>
      <c r="AC662"/>
      <c r="AD662"/>
      <c r="BX662" s="2"/>
    </row>
    <row r="663" spans="1:76" ht="15">
      <c r="A663"/>
      <c r="AC663"/>
      <c r="AD663"/>
      <c r="BX663" s="2"/>
    </row>
    <row r="664" spans="1:76" ht="15">
      <c r="A664"/>
      <c r="AC664"/>
      <c r="AD664"/>
      <c r="BX664" s="2"/>
    </row>
    <row r="665" spans="1:76" ht="15">
      <c r="A665"/>
      <c r="AC665"/>
      <c r="AD665"/>
      <c r="BX665" s="2"/>
    </row>
    <row r="666" spans="1:76" ht="15">
      <c r="A666"/>
      <c r="AC666"/>
      <c r="AD666"/>
      <c r="BX666" s="2"/>
    </row>
    <row r="667" spans="1:76" ht="15">
      <c r="A667"/>
      <c r="AC667"/>
      <c r="AD667"/>
      <c r="BX667" s="2"/>
    </row>
    <row r="668" spans="1:76" ht="15">
      <c r="A668"/>
      <c r="AC668"/>
      <c r="AD668"/>
      <c r="BX668" s="2"/>
    </row>
    <row r="669" spans="1:76" ht="15">
      <c r="A669"/>
      <c r="AC669"/>
      <c r="AD669"/>
      <c r="BX669" s="2"/>
    </row>
    <row r="670" spans="1:76" ht="15">
      <c r="A670"/>
      <c r="AC670"/>
      <c r="AD670"/>
      <c r="BX670" s="2"/>
    </row>
    <row r="671" spans="1:76" ht="15">
      <c r="A671"/>
      <c r="AC671"/>
      <c r="AD671"/>
      <c r="BX671" s="2"/>
    </row>
    <row r="672" spans="1:76" ht="15">
      <c r="A672"/>
      <c r="AC672"/>
      <c r="AD672"/>
      <c r="BX672" s="2"/>
    </row>
    <row r="673" spans="1:76" ht="15">
      <c r="A673"/>
      <c r="AC673"/>
      <c r="AD673"/>
      <c r="BX673" s="2"/>
    </row>
    <row r="674" spans="1:76" ht="15">
      <c r="A674"/>
      <c r="AC674"/>
      <c r="AD674"/>
      <c r="BX674" s="2"/>
    </row>
    <row r="675" spans="1:76" ht="15">
      <c r="A675"/>
      <c r="AC675"/>
      <c r="AD675"/>
      <c r="BX675" s="2"/>
    </row>
    <row r="676" spans="1:76" ht="15">
      <c r="A676"/>
      <c r="AC676"/>
      <c r="AD676"/>
      <c r="BX676" s="2"/>
    </row>
    <row r="677" spans="1:76" ht="15">
      <c r="A677"/>
      <c r="AC677"/>
      <c r="AD677"/>
      <c r="BX677" s="2"/>
    </row>
    <row r="678" spans="1:76" ht="15">
      <c r="A678"/>
      <c r="AC678"/>
      <c r="AD678"/>
      <c r="BX678" s="2"/>
    </row>
    <row r="679" spans="1:76" ht="15">
      <c r="A679"/>
      <c r="AC679"/>
      <c r="AD679"/>
      <c r="BX679" s="2"/>
    </row>
    <row r="680" spans="1:76" ht="15">
      <c r="A680"/>
      <c r="AC680"/>
      <c r="AD680"/>
      <c r="BX680" s="2"/>
    </row>
    <row r="681" spans="1:76" ht="15">
      <c r="A681"/>
      <c r="AC681"/>
      <c r="AD681"/>
      <c r="BX681" s="2"/>
    </row>
    <row r="682" spans="1:76" ht="15">
      <c r="A682"/>
      <c r="AC682"/>
      <c r="AD682"/>
      <c r="BX682" s="2"/>
    </row>
    <row r="683" spans="1:76" ht="15">
      <c r="A683"/>
      <c r="AC683"/>
      <c r="AD683"/>
      <c r="BX683" s="2"/>
    </row>
    <row r="684" spans="1:76" ht="15">
      <c r="A684"/>
      <c r="AC684"/>
      <c r="AD684"/>
      <c r="BX684" s="2"/>
    </row>
    <row r="685" spans="1:76" ht="15">
      <c r="A685"/>
      <c r="AC685"/>
      <c r="AD685"/>
      <c r="BX685" s="2"/>
    </row>
    <row r="686" spans="1:76" ht="15">
      <c r="A686"/>
      <c r="AC686"/>
      <c r="AD686"/>
      <c r="BX686" s="2"/>
    </row>
    <row r="687" spans="1:76" ht="15">
      <c r="A687"/>
      <c r="AC687"/>
      <c r="AD687"/>
      <c r="BX687" s="2"/>
    </row>
    <row r="688" spans="1:76" ht="15">
      <c r="A688"/>
      <c r="AC688"/>
      <c r="AD688"/>
      <c r="BX688" s="2"/>
    </row>
    <row r="689" spans="1:76" ht="15">
      <c r="A689"/>
      <c r="AC689"/>
      <c r="AD689"/>
      <c r="BX689" s="2"/>
    </row>
    <row r="690" spans="1:76" ht="15">
      <c r="A690"/>
      <c r="AC690"/>
      <c r="AD690"/>
      <c r="BX690" s="2"/>
    </row>
    <row r="691" spans="1:76" ht="15">
      <c r="A691"/>
      <c r="AC691"/>
      <c r="AD691"/>
      <c r="BX691" s="2"/>
    </row>
    <row r="692" spans="1:76" ht="15">
      <c r="A692"/>
      <c r="AC692"/>
      <c r="AD692"/>
      <c r="BX692" s="2"/>
    </row>
    <row r="693" spans="1:76" ht="15">
      <c r="A693"/>
      <c r="AC693"/>
      <c r="AD693"/>
      <c r="BX693" s="2"/>
    </row>
    <row r="694" spans="1:76" ht="15">
      <c r="A694"/>
      <c r="AC694"/>
      <c r="AD694"/>
      <c r="BX694" s="2"/>
    </row>
    <row r="695" spans="1:76" ht="15">
      <c r="A695"/>
      <c r="AC695"/>
      <c r="AD695"/>
      <c r="BX695" s="2"/>
    </row>
    <row r="696" spans="1:76" ht="15">
      <c r="A696"/>
      <c r="AC696"/>
      <c r="AD696"/>
      <c r="BX696" s="2"/>
    </row>
    <row r="697" spans="1:76" ht="15">
      <c r="A697"/>
      <c r="AC697"/>
      <c r="AD697"/>
      <c r="BX697" s="2"/>
    </row>
    <row r="698" spans="1:76" ht="15">
      <c r="A698"/>
      <c r="AC698"/>
      <c r="AD698"/>
      <c r="BX698" s="2"/>
    </row>
    <row r="699" spans="1:76" ht="15">
      <c r="A699"/>
      <c r="AC699"/>
      <c r="AD699"/>
      <c r="BX699" s="2"/>
    </row>
    <row r="700" spans="1:76" ht="15">
      <c r="A700"/>
      <c r="AC700"/>
      <c r="AD700"/>
      <c r="BX700" s="2"/>
    </row>
    <row r="701" spans="1:76" ht="15">
      <c r="A701"/>
      <c r="AC701"/>
      <c r="AD701"/>
      <c r="BX701" s="2"/>
    </row>
    <row r="702" spans="1:76" ht="15">
      <c r="A702"/>
      <c r="AC702"/>
      <c r="AD702"/>
      <c r="BX702" s="2"/>
    </row>
    <row r="703" spans="1:76" ht="15">
      <c r="A703"/>
      <c r="AC703"/>
      <c r="AD703"/>
      <c r="BX703" s="2"/>
    </row>
    <row r="704" spans="1:76" ht="15">
      <c r="A704"/>
      <c r="AC704"/>
      <c r="AD704"/>
      <c r="BX704" s="2"/>
    </row>
    <row r="705" spans="1:76" ht="15">
      <c r="A705"/>
      <c r="AC705"/>
      <c r="AD705"/>
      <c r="BX705" s="2"/>
    </row>
    <row r="706" spans="1:76" ht="15">
      <c r="A706"/>
      <c r="AC706"/>
      <c r="AD706"/>
      <c r="BX706" s="2"/>
    </row>
    <row r="707" spans="1:76" ht="15">
      <c r="A707"/>
      <c r="AC707"/>
      <c r="AD707"/>
      <c r="BX707" s="2"/>
    </row>
    <row r="708" spans="1:76" ht="15">
      <c r="A708"/>
      <c r="AC708"/>
      <c r="AD708"/>
      <c r="BX708" s="2"/>
    </row>
    <row r="709" spans="1:76" ht="15">
      <c r="A709"/>
      <c r="AC709"/>
      <c r="AD709"/>
      <c r="BX709" s="2"/>
    </row>
    <row r="710" spans="1:76" ht="15">
      <c r="A710"/>
      <c r="AC710"/>
      <c r="AD710"/>
      <c r="BX710" s="2"/>
    </row>
    <row r="711" spans="1:76" ht="15">
      <c r="A711"/>
      <c r="AC711"/>
      <c r="AD711"/>
      <c r="BX711" s="2"/>
    </row>
    <row r="712" spans="1:76" ht="15">
      <c r="A712"/>
      <c r="AC712"/>
      <c r="AD712"/>
      <c r="BX712" s="2"/>
    </row>
    <row r="713" spans="1:76" ht="15">
      <c r="A713"/>
      <c r="AC713"/>
      <c r="AD713"/>
      <c r="BX713" s="2"/>
    </row>
    <row r="714" spans="1:76" ht="15">
      <c r="A714"/>
      <c r="AC714"/>
      <c r="AD714"/>
      <c r="BX714" s="2"/>
    </row>
    <row r="715" spans="1:76" ht="15">
      <c r="A715"/>
      <c r="AC715"/>
      <c r="AD715"/>
      <c r="BX715" s="2"/>
    </row>
    <row r="716" spans="1:76" ht="15">
      <c r="A716"/>
      <c r="AC716"/>
      <c r="AD716"/>
      <c r="BX716" s="2"/>
    </row>
    <row r="717" spans="1:76" ht="15">
      <c r="A717"/>
      <c r="AC717"/>
      <c r="AD717"/>
      <c r="BX717" s="2"/>
    </row>
    <row r="718" spans="1:76" ht="15">
      <c r="A718"/>
      <c r="AC718"/>
      <c r="AD718"/>
      <c r="BX718" s="2"/>
    </row>
    <row r="719" spans="1:76" ht="15">
      <c r="A719"/>
      <c r="AC719"/>
      <c r="AD719"/>
      <c r="BX719" s="2"/>
    </row>
    <row r="720" spans="1:76" ht="15">
      <c r="A720"/>
      <c r="AC720"/>
      <c r="AD720"/>
      <c r="BX720" s="2"/>
    </row>
    <row r="721" spans="1:76" ht="15">
      <c r="A721"/>
      <c r="AC721"/>
      <c r="AD721"/>
      <c r="BX721" s="2"/>
    </row>
    <row r="722" spans="1:76" ht="15">
      <c r="A722"/>
      <c r="AC722"/>
      <c r="AD722"/>
      <c r="BX722" s="2"/>
    </row>
    <row r="723" spans="1:76" ht="15">
      <c r="A723"/>
      <c r="AC723"/>
      <c r="AD723"/>
      <c r="BX723" s="2"/>
    </row>
    <row r="724" spans="1:76" ht="15">
      <c r="A724"/>
      <c r="AC724"/>
      <c r="AD724"/>
      <c r="BX724" s="2"/>
    </row>
    <row r="725" spans="1:76" ht="15">
      <c r="A725"/>
      <c r="AC725"/>
      <c r="AD725"/>
      <c r="BX725" s="2"/>
    </row>
    <row r="726" spans="1:76" ht="15">
      <c r="A726"/>
      <c r="AC726"/>
      <c r="AD726"/>
      <c r="BX726" s="2"/>
    </row>
    <row r="727" spans="1:76" ht="15">
      <c r="A727"/>
      <c r="AC727"/>
      <c r="AD727"/>
      <c r="BX727" s="2"/>
    </row>
    <row r="728" spans="1:76" ht="15">
      <c r="A728"/>
      <c r="AC728"/>
      <c r="AD728"/>
      <c r="BX728" s="2"/>
    </row>
    <row r="729" spans="1:76" ht="15">
      <c r="A729"/>
      <c r="AC729"/>
      <c r="AD729"/>
      <c r="BX729" s="2"/>
    </row>
    <row r="730" spans="1:76" ht="15">
      <c r="A730"/>
      <c r="AC730"/>
      <c r="AD730"/>
      <c r="BX730" s="2"/>
    </row>
    <row r="731" spans="1:76" ht="15">
      <c r="A731"/>
      <c r="AC731"/>
      <c r="AD731"/>
      <c r="BX731" s="2"/>
    </row>
    <row r="732" spans="1:76" ht="15">
      <c r="A732"/>
      <c r="AC732"/>
      <c r="AD732"/>
      <c r="BX732" s="2"/>
    </row>
    <row r="733" spans="1:76" ht="15">
      <c r="A733"/>
      <c r="AC733"/>
      <c r="AD733"/>
      <c r="BX733" s="2"/>
    </row>
    <row r="734" spans="1:76" ht="15">
      <c r="A734"/>
      <c r="AC734"/>
      <c r="AD734"/>
      <c r="BX734" s="2"/>
    </row>
    <row r="735" spans="1:76" ht="15">
      <c r="A735"/>
      <c r="AC735"/>
      <c r="AD735"/>
      <c r="BX735" s="2"/>
    </row>
    <row r="736" spans="1:76" ht="15">
      <c r="A736"/>
      <c r="AC736"/>
      <c r="AD736"/>
      <c r="BX736" s="2"/>
    </row>
    <row r="737" spans="1:76" ht="15">
      <c r="A737"/>
      <c r="AC737"/>
      <c r="AD737"/>
      <c r="BX737" s="2"/>
    </row>
    <row r="738" spans="1:76" ht="15">
      <c r="A738"/>
      <c r="AC738"/>
      <c r="AD738"/>
      <c r="BX738" s="2"/>
    </row>
    <row r="739" spans="1:76" ht="15">
      <c r="A739"/>
      <c r="AC739"/>
      <c r="AD739"/>
      <c r="BX739" s="2"/>
    </row>
    <row r="740" spans="1:76" ht="15">
      <c r="A740"/>
      <c r="AC740"/>
      <c r="AD740"/>
      <c r="BX740" s="2"/>
    </row>
    <row r="741" spans="1:76" ht="15">
      <c r="A741"/>
      <c r="AC741"/>
      <c r="AD741"/>
      <c r="BX741" s="2"/>
    </row>
    <row r="742" spans="1:76" ht="15">
      <c r="A742"/>
      <c r="AC742"/>
      <c r="AD742"/>
      <c r="BX742" s="2"/>
    </row>
    <row r="743" spans="1:76" ht="15">
      <c r="A743"/>
      <c r="AC743"/>
      <c r="AD743"/>
      <c r="BX743" s="2"/>
    </row>
    <row r="744" spans="1:76" ht="15">
      <c r="A744"/>
      <c r="AC744"/>
      <c r="AD744"/>
      <c r="BX744" s="2"/>
    </row>
    <row r="745" spans="1:76" ht="15">
      <c r="A745"/>
      <c r="AC745"/>
      <c r="AD745"/>
      <c r="BX745" s="2"/>
    </row>
    <row r="746" spans="1:76" ht="15">
      <c r="A746"/>
      <c r="AC746"/>
      <c r="AD746"/>
      <c r="BX746" s="2"/>
    </row>
    <row r="747" spans="1:76" ht="15">
      <c r="A747"/>
      <c r="AC747"/>
      <c r="AD747"/>
      <c r="BX747" s="2"/>
    </row>
    <row r="748" spans="1:76" ht="15">
      <c r="A748"/>
      <c r="AC748"/>
      <c r="AD748"/>
      <c r="BX748" s="2"/>
    </row>
    <row r="749" spans="1:76" ht="15">
      <c r="A749"/>
      <c r="AC749"/>
      <c r="AD749"/>
      <c r="BX749" s="2"/>
    </row>
    <row r="750" spans="1:76" ht="15">
      <c r="A750"/>
      <c r="AC750"/>
      <c r="AD750"/>
      <c r="BX750" s="2"/>
    </row>
    <row r="751" spans="1:76" ht="15">
      <c r="A751"/>
      <c r="AC751"/>
      <c r="AD751"/>
      <c r="BX751" s="2"/>
    </row>
    <row r="752" spans="1:76" ht="15">
      <c r="A752"/>
      <c r="AC752"/>
      <c r="AD752"/>
      <c r="BX752" s="2"/>
    </row>
    <row r="753" spans="1:76" ht="15">
      <c r="A753"/>
      <c r="AC753"/>
      <c r="AD753"/>
      <c r="BX753" s="2"/>
    </row>
    <row r="754" spans="1:76" ht="15">
      <c r="A754"/>
      <c r="AC754"/>
      <c r="AD754"/>
      <c r="BX754" s="2"/>
    </row>
    <row r="755" spans="1:76" ht="15">
      <c r="A755"/>
      <c r="AC755"/>
      <c r="AD755"/>
      <c r="BX755" s="2"/>
    </row>
    <row r="756" spans="1:76" ht="15">
      <c r="A756"/>
      <c r="AC756"/>
      <c r="AD756"/>
      <c r="BX756" s="2"/>
    </row>
    <row r="757" spans="1:76" ht="15">
      <c r="A757"/>
      <c r="AC757"/>
      <c r="AD757"/>
      <c r="BX757" s="2"/>
    </row>
    <row r="758" spans="1:76" ht="15">
      <c r="A758"/>
      <c r="AC758"/>
      <c r="AD758"/>
      <c r="BX758" s="2"/>
    </row>
    <row r="759" spans="1:76" ht="15">
      <c r="A759"/>
      <c r="AC759"/>
      <c r="AD759"/>
      <c r="BX759" s="2"/>
    </row>
    <row r="760" spans="1:76" ht="15">
      <c r="A760"/>
      <c r="AC760"/>
      <c r="AD760"/>
      <c r="BX760" s="2"/>
    </row>
    <row r="761" spans="1:76" ht="15">
      <c r="A761"/>
      <c r="AC761"/>
      <c r="AD761"/>
      <c r="BX761" s="2"/>
    </row>
    <row r="762" spans="1:76" ht="15">
      <c r="A762"/>
      <c r="AC762"/>
      <c r="AD762"/>
      <c r="BX762" s="2"/>
    </row>
    <row r="763" spans="1:76" ht="15">
      <c r="A763"/>
      <c r="AC763"/>
      <c r="AD763"/>
      <c r="BX763" s="2"/>
    </row>
    <row r="764" spans="1:76" ht="15">
      <c r="A764"/>
      <c r="AC764"/>
      <c r="AD764"/>
      <c r="BX764" s="2"/>
    </row>
    <row r="765" spans="1:76" ht="15">
      <c r="A765"/>
      <c r="AC765"/>
      <c r="AD765"/>
      <c r="BX765" s="2"/>
    </row>
    <row r="766" spans="1:76" ht="15">
      <c r="A766"/>
      <c r="AC766"/>
      <c r="AD766"/>
      <c r="BX766" s="2"/>
    </row>
    <row r="767" spans="1:76" ht="15">
      <c r="A767"/>
      <c r="AC767"/>
      <c r="AD767"/>
      <c r="BX767" s="2"/>
    </row>
    <row r="768" spans="1:76" ht="15">
      <c r="A768"/>
      <c r="AC768"/>
      <c r="AD768"/>
      <c r="BX768" s="2"/>
    </row>
    <row r="769" spans="1:76" ht="15">
      <c r="A769"/>
      <c r="AC769"/>
      <c r="AD769"/>
      <c r="BX769" s="2"/>
    </row>
    <row r="770" spans="1:76" ht="15">
      <c r="A770"/>
      <c r="AC770"/>
      <c r="AD770"/>
      <c r="BX770" s="2"/>
    </row>
    <row r="771" spans="1:76" ht="15">
      <c r="A771"/>
      <c r="AC771"/>
      <c r="AD771"/>
      <c r="BX771" s="2"/>
    </row>
    <row r="772" spans="1:76" ht="15">
      <c r="A772"/>
      <c r="AC772"/>
      <c r="AD772"/>
      <c r="BX772" s="2"/>
    </row>
    <row r="773" spans="1:76" ht="15">
      <c r="A773"/>
      <c r="AC773"/>
      <c r="AD773"/>
      <c r="BX773" s="2"/>
    </row>
    <row r="774" spans="1:76" ht="15">
      <c r="A774"/>
      <c r="AC774"/>
      <c r="AD774"/>
      <c r="BX774" s="2"/>
    </row>
    <row r="775" spans="1:76" ht="15">
      <c r="A775"/>
      <c r="AC775"/>
      <c r="AD775"/>
      <c r="BX775" s="2"/>
    </row>
    <row r="776" spans="1:76" ht="15">
      <c r="A776"/>
      <c r="AC776"/>
      <c r="AD776"/>
      <c r="BX776" s="2"/>
    </row>
    <row r="777" spans="1:76" ht="15">
      <c r="A777"/>
      <c r="AC777"/>
      <c r="AD777"/>
      <c r="BX777" s="2"/>
    </row>
    <row r="778" spans="1:76" ht="15">
      <c r="A778"/>
      <c r="AC778"/>
      <c r="AD778"/>
      <c r="BX778" s="2"/>
    </row>
    <row r="779" spans="1:76" ht="15">
      <c r="A779"/>
      <c r="AC779"/>
      <c r="AD779"/>
      <c r="BX779" s="2"/>
    </row>
    <row r="780" spans="1:76" ht="15">
      <c r="A780"/>
      <c r="AC780"/>
      <c r="AD780"/>
      <c r="BX780" s="2"/>
    </row>
    <row r="781" spans="1:76" ht="15">
      <c r="A781"/>
      <c r="AC781"/>
      <c r="AD781"/>
      <c r="BX781" s="2"/>
    </row>
    <row r="782" spans="1:76" ht="15">
      <c r="A782"/>
      <c r="AC782"/>
      <c r="AD782"/>
      <c r="BX782" s="2"/>
    </row>
    <row r="783" spans="1:76" ht="15">
      <c r="A783"/>
      <c r="AC783"/>
      <c r="AD783"/>
      <c r="BX783" s="2"/>
    </row>
    <row r="784" spans="1:76" ht="15">
      <c r="A784"/>
      <c r="AC784"/>
      <c r="AD784"/>
      <c r="BX784" s="2"/>
    </row>
    <row r="785" spans="1:76" ht="15">
      <c r="A785"/>
      <c r="AC785"/>
      <c r="AD785"/>
      <c r="BX785" s="2"/>
    </row>
    <row r="786" spans="1:76" ht="15">
      <c r="A786"/>
      <c r="AC786"/>
      <c r="AD786"/>
      <c r="BX786" s="2"/>
    </row>
    <row r="787" spans="1:76" ht="15">
      <c r="A787"/>
      <c r="AC787"/>
      <c r="AD787"/>
      <c r="BX787" s="2"/>
    </row>
    <row r="788" spans="1:76" ht="15">
      <c r="A788"/>
      <c r="AC788"/>
      <c r="AD788"/>
      <c r="BX788" s="2"/>
    </row>
    <row r="789" spans="1:76" ht="15">
      <c r="A789"/>
      <c r="AC789"/>
      <c r="AD789"/>
      <c r="BX789" s="2"/>
    </row>
    <row r="790" spans="1:76" ht="15">
      <c r="A790"/>
      <c r="AC790"/>
      <c r="AD790"/>
      <c r="BX790" s="2"/>
    </row>
    <row r="791" spans="1:76" ht="15">
      <c r="A791"/>
      <c r="AC791"/>
      <c r="AD791"/>
      <c r="BX791" s="2"/>
    </row>
    <row r="792" spans="1:76" ht="15">
      <c r="A792"/>
      <c r="AC792"/>
      <c r="AD792"/>
      <c r="BX792" s="2"/>
    </row>
    <row r="793" spans="1:76" ht="15">
      <c r="A793"/>
      <c r="AC793"/>
      <c r="AD793"/>
      <c r="BX793" s="2"/>
    </row>
    <row r="794" spans="1:76" ht="15">
      <c r="A794"/>
      <c r="AC794"/>
      <c r="AD794"/>
      <c r="BX794" s="2"/>
    </row>
    <row r="795" spans="1:76" ht="15">
      <c r="A795"/>
      <c r="AC795"/>
      <c r="AD795"/>
      <c r="BX795" s="2"/>
    </row>
    <row r="796" spans="1:76" ht="15">
      <c r="A796"/>
      <c r="AC796"/>
      <c r="AD796"/>
      <c r="BX796" s="2"/>
    </row>
    <row r="797" spans="1:76" ht="15">
      <c r="A797"/>
      <c r="AC797"/>
      <c r="AD797"/>
      <c r="BX797" s="2"/>
    </row>
    <row r="798" spans="1:76" ht="15">
      <c r="A798"/>
      <c r="AC798"/>
      <c r="AD798"/>
      <c r="BX798" s="2"/>
    </row>
    <row r="799" spans="1:76" ht="15">
      <c r="A799"/>
      <c r="AC799"/>
      <c r="AD799"/>
      <c r="BX799" s="2"/>
    </row>
    <row r="800" spans="1:76" ht="15">
      <c r="A800"/>
      <c r="AC800"/>
      <c r="AD800"/>
      <c r="BX800" s="2"/>
    </row>
    <row r="801" spans="1:76" ht="15">
      <c r="A801"/>
      <c r="AC801"/>
      <c r="AD801"/>
      <c r="BX801" s="2"/>
    </row>
    <row r="802" spans="1:76" ht="15">
      <c r="A802"/>
      <c r="AC802"/>
      <c r="AD802"/>
      <c r="BX802" s="2"/>
    </row>
    <row r="803" spans="1:76" ht="15">
      <c r="A803"/>
      <c r="AC803"/>
      <c r="AD803"/>
      <c r="BX803" s="2"/>
    </row>
    <row r="804" spans="1:76" ht="15">
      <c r="A804"/>
      <c r="AC804"/>
      <c r="AD804"/>
      <c r="BX804" s="2"/>
    </row>
    <row r="805" spans="1:76" ht="15">
      <c r="A805"/>
      <c r="AC805"/>
      <c r="AD805"/>
      <c r="BX805" s="2"/>
    </row>
    <row r="806" spans="1:76" ht="15">
      <c r="A806"/>
      <c r="AC806"/>
      <c r="AD806"/>
      <c r="BX806" s="2"/>
    </row>
    <row r="807" spans="1:76" ht="15">
      <c r="A807"/>
      <c r="AC807"/>
      <c r="AD807"/>
      <c r="BX807" s="2"/>
    </row>
    <row r="808" spans="1:76" ht="15">
      <c r="A808"/>
      <c r="AC808"/>
      <c r="AD808"/>
      <c r="BX808" s="2"/>
    </row>
    <row r="809" spans="1:76" ht="15">
      <c r="A809"/>
      <c r="AC809"/>
      <c r="AD809"/>
      <c r="BX809" s="2"/>
    </row>
    <row r="810" spans="1:76" ht="15">
      <c r="A810"/>
      <c r="AC810"/>
      <c r="AD810"/>
      <c r="BX810" s="2"/>
    </row>
    <row r="811" spans="1:76" ht="15">
      <c r="A811"/>
      <c r="AC811"/>
      <c r="AD811"/>
      <c r="BX811" s="2"/>
    </row>
    <row r="812" spans="1:76" ht="15">
      <c r="A812"/>
      <c r="AC812"/>
      <c r="AD812"/>
      <c r="BX812" s="2"/>
    </row>
    <row r="813" spans="1:76" ht="15">
      <c r="A813"/>
      <c r="AC813"/>
      <c r="AD813"/>
      <c r="BX813" s="2"/>
    </row>
    <row r="814" spans="1:76" ht="15">
      <c r="A814"/>
      <c r="AC814"/>
      <c r="AD814"/>
      <c r="BX814" s="2"/>
    </row>
    <row r="815" spans="1:76" ht="15">
      <c r="A815"/>
      <c r="AC815"/>
      <c r="AD815"/>
      <c r="BX815" s="2"/>
    </row>
    <row r="816" spans="1:76" ht="15">
      <c r="A816"/>
      <c r="AC816"/>
      <c r="AD816"/>
      <c r="BX816" s="2"/>
    </row>
    <row r="817" spans="1:76" ht="15">
      <c r="A817"/>
      <c r="AC817"/>
      <c r="AD817"/>
      <c r="BX817" s="2"/>
    </row>
    <row r="818" spans="1:76" ht="15">
      <c r="A818"/>
      <c r="AC818"/>
      <c r="AD818"/>
      <c r="BX818" s="2"/>
    </row>
    <row r="819" spans="1:76" ht="15">
      <c r="A819"/>
      <c r="AC819"/>
      <c r="AD819"/>
      <c r="BX819" s="2"/>
    </row>
    <row r="820" spans="1:76" ht="15">
      <c r="A820"/>
      <c r="AC820"/>
      <c r="AD820"/>
      <c r="BX820" s="2"/>
    </row>
    <row r="821" spans="1:76" ht="15">
      <c r="A821"/>
      <c r="AC821"/>
      <c r="AD821"/>
      <c r="BX821" s="2"/>
    </row>
    <row r="822" spans="1:76" ht="15">
      <c r="A822"/>
      <c r="AC822"/>
      <c r="AD822"/>
      <c r="BX822" s="2"/>
    </row>
    <row r="823" spans="1:76" ht="15">
      <c r="A823"/>
      <c r="AC823"/>
      <c r="AD823"/>
      <c r="BX823" s="2"/>
    </row>
    <row r="824" spans="1:76" ht="15">
      <c r="A824"/>
      <c r="AC824"/>
      <c r="AD824"/>
      <c r="BX824" s="2"/>
    </row>
    <row r="825" spans="1:76" ht="15">
      <c r="A825"/>
      <c r="AC825"/>
      <c r="AD825"/>
      <c r="BX825" s="2"/>
    </row>
    <row r="826" spans="1:76" ht="15">
      <c r="A826"/>
      <c r="AC826"/>
      <c r="AD826"/>
      <c r="BX826" s="2"/>
    </row>
    <row r="827" spans="1:76" ht="15">
      <c r="A827"/>
      <c r="AC827"/>
      <c r="AD827"/>
      <c r="BX827" s="2"/>
    </row>
    <row r="828" spans="1:76" ht="15">
      <c r="A828"/>
      <c r="AC828"/>
      <c r="AD828"/>
      <c r="BX828" s="2"/>
    </row>
    <row r="829" spans="1:76" ht="15">
      <c r="A829"/>
      <c r="AC829"/>
      <c r="AD829"/>
      <c r="BX829" s="2"/>
    </row>
    <row r="830" spans="1:76" ht="15">
      <c r="A830"/>
      <c r="AC830"/>
      <c r="AD830"/>
      <c r="BX830" s="2"/>
    </row>
    <row r="831" spans="1:76" ht="15">
      <c r="A831"/>
      <c r="AC831"/>
      <c r="AD831"/>
      <c r="BX831" s="2"/>
    </row>
    <row r="832" spans="1:76" ht="15">
      <c r="A832"/>
      <c r="AC832"/>
      <c r="AD832"/>
      <c r="BX832" s="2"/>
    </row>
    <row r="833" spans="1:76" ht="15">
      <c r="A833"/>
      <c r="AC833"/>
      <c r="AD833"/>
      <c r="BX833" s="2"/>
    </row>
    <row r="834" spans="1:76" ht="15">
      <c r="A834"/>
      <c r="AC834"/>
      <c r="AD834"/>
      <c r="BX834" s="2"/>
    </row>
    <row r="835" spans="1:76" ht="15">
      <c r="A835"/>
      <c r="AC835"/>
      <c r="AD835"/>
      <c r="BX835" s="2"/>
    </row>
    <row r="836" spans="1:76" ht="15">
      <c r="A836"/>
      <c r="AC836"/>
      <c r="AD836"/>
      <c r="BX836" s="2"/>
    </row>
    <row r="837" spans="1:76" ht="15">
      <c r="A837"/>
      <c r="AC837"/>
      <c r="AD837"/>
      <c r="BX837" s="2"/>
    </row>
    <row r="838" spans="1:76" ht="15">
      <c r="A838"/>
      <c r="AC838"/>
      <c r="AD838"/>
      <c r="BX838" s="2"/>
    </row>
    <row r="839" spans="1:76" ht="15">
      <c r="A839"/>
      <c r="AC839"/>
      <c r="AD839"/>
      <c r="BX839" s="2"/>
    </row>
    <row r="840" spans="1:76" ht="15">
      <c r="A840"/>
      <c r="AC840"/>
      <c r="AD840"/>
      <c r="BX840" s="2"/>
    </row>
    <row r="841" spans="1:76" ht="15">
      <c r="A841"/>
      <c r="AC841"/>
      <c r="AD841"/>
      <c r="BX841" s="2"/>
    </row>
    <row r="842" spans="1:76" ht="15">
      <c r="A842"/>
      <c r="AC842"/>
      <c r="AD842"/>
      <c r="BX842" s="2"/>
    </row>
    <row r="843" spans="1:76" ht="15">
      <c r="A843"/>
      <c r="AC843"/>
      <c r="AD843"/>
      <c r="BX843" s="2"/>
    </row>
    <row r="844" spans="1:76" ht="15">
      <c r="A844"/>
      <c r="AC844"/>
      <c r="AD844"/>
      <c r="BX844" s="2"/>
    </row>
    <row r="845" spans="1:76" ht="15">
      <c r="A845"/>
      <c r="AC845"/>
      <c r="AD845"/>
      <c r="BX845" s="2"/>
    </row>
    <row r="846" spans="1:76" ht="15">
      <c r="A846"/>
      <c r="AC846"/>
      <c r="AD846"/>
      <c r="BX846" s="2"/>
    </row>
    <row r="847" spans="1:76" ht="15">
      <c r="A847"/>
      <c r="AC847"/>
      <c r="AD847"/>
      <c r="BX847" s="2"/>
    </row>
    <row r="848" spans="1:76" ht="15">
      <c r="A848"/>
      <c r="AC848"/>
      <c r="AD848"/>
      <c r="BX848" s="2"/>
    </row>
    <row r="849" spans="1:76" ht="15">
      <c r="A849"/>
      <c r="AC849"/>
      <c r="AD849"/>
      <c r="BX849" s="2"/>
    </row>
    <row r="850" spans="1:76" ht="15">
      <c r="A850"/>
      <c r="AC850"/>
      <c r="AD850"/>
      <c r="BX850" s="2"/>
    </row>
    <row r="851" spans="1:76" ht="15">
      <c r="A851"/>
      <c r="AC851"/>
      <c r="AD851"/>
      <c r="BX851" s="2"/>
    </row>
    <row r="852" spans="1:76" ht="15">
      <c r="A852"/>
      <c r="AC852"/>
      <c r="AD852"/>
      <c r="BX852" s="2"/>
    </row>
    <row r="853" spans="1:76" ht="15">
      <c r="A853"/>
      <c r="AC853"/>
      <c r="AD853"/>
      <c r="BX853" s="2"/>
    </row>
    <row r="854" spans="1:76" ht="15">
      <c r="A854"/>
      <c r="AC854"/>
      <c r="AD854"/>
      <c r="BX854" s="2"/>
    </row>
    <row r="855" spans="1:76" ht="15">
      <c r="A855"/>
      <c r="AC855"/>
      <c r="AD855"/>
      <c r="BX855" s="2"/>
    </row>
    <row r="856" spans="1:76" ht="15">
      <c r="A856"/>
      <c r="AC856"/>
      <c r="AD856"/>
      <c r="BX856" s="2"/>
    </row>
    <row r="857" spans="1:76" ht="15">
      <c r="A857"/>
      <c r="AC857"/>
      <c r="AD857"/>
      <c r="BX857" s="2"/>
    </row>
    <row r="858" spans="1:76" ht="15">
      <c r="A858"/>
      <c r="AC858"/>
      <c r="AD858"/>
      <c r="BX858" s="2"/>
    </row>
    <row r="859" spans="1:76" ht="15">
      <c r="A859"/>
      <c r="AC859"/>
      <c r="AD859"/>
      <c r="BX859" s="2"/>
    </row>
    <row r="860" spans="1:76" ht="15">
      <c r="A860"/>
      <c r="AC860"/>
      <c r="AD860"/>
      <c r="BX860" s="2"/>
    </row>
    <row r="861" spans="1:76" ht="15">
      <c r="A861"/>
      <c r="AC861"/>
      <c r="AD861"/>
      <c r="BX861" s="2"/>
    </row>
    <row r="862" spans="1:76" ht="15">
      <c r="A862"/>
      <c r="AC862"/>
      <c r="AD862"/>
      <c r="BX862" s="2"/>
    </row>
    <row r="863" spans="1:76" ht="15">
      <c r="A863"/>
      <c r="AC863"/>
      <c r="AD863"/>
      <c r="BX863" s="2"/>
    </row>
    <row r="864" spans="1:76" ht="15">
      <c r="A864"/>
      <c r="AC864"/>
      <c r="AD864"/>
      <c r="BX864" s="2"/>
    </row>
    <row r="865" spans="1:76" ht="15">
      <c r="A865"/>
      <c r="AC865"/>
      <c r="AD865"/>
      <c r="BX865" s="2"/>
    </row>
    <row r="866" spans="1:76" ht="15">
      <c r="A866"/>
      <c r="AC866"/>
      <c r="AD866"/>
      <c r="BX866" s="2"/>
    </row>
    <row r="867" spans="1:76" ht="15">
      <c r="A867"/>
      <c r="AC867"/>
      <c r="AD867"/>
      <c r="BX867" s="2"/>
    </row>
    <row r="868" spans="1:76" ht="15">
      <c r="A868"/>
      <c r="AC868"/>
      <c r="AD868"/>
      <c r="BX868" s="2"/>
    </row>
    <row r="869" spans="1:76" ht="15">
      <c r="A869"/>
      <c r="AC869"/>
      <c r="AD869"/>
      <c r="BX869" s="2"/>
    </row>
    <row r="870" spans="1:76" ht="15">
      <c r="A870"/>
      <c r="AC870"/>
      <c r="AD870"/>
      <c r="BX870" s="2"/>
    </row>
    <row r="871" spans="1:76" ht="15">
      <c r="A871"/>
      <c r="AC871"/>
      <c r="AD871"/>
      <c r="BX871" s="2"/>
    </row>
    <row r="872" spans="1:76" ht="15">
      <c r="A872"/>
      <c r="AC872"/>
      <c r="AD872"/>
      <c r="BX872" s="2"/>
    </row>
    <row r="873" spans="1:76" ht="15">
      <c r="A873"/>
      <c r="AC873"/>
      <c r="AD873"/>
      <c r="BX873" s="2"/>
    </row>
    <row r="874" spans="1:76" ht="15">
      <c r="A874"/>
      <c r="AC874"/>
      <c r="AD874"/>
      <c r="BX874" s="2"/>
    </row>
    <row r="875" spans="1:76" ht="15">
      <c r="A875"/>
      <c r="AC875"/>
      <c r="AD875"/>
      <c r="BX875" s="2"/>
    </row>
    <row r="876" spans="1:76" ht="15">
      <c r="A876"/>
      <c r="AC876"/>
      <c r="AD876"/>
      <c r="BX876" s="2"/>
    </row>
    <row r="877" spans="1:76" ht="15">
      <c r="A877"/>
      <c r="AC877"/>
      <c r="AD877"/>
      <c r="BX877" s="2"/>
    </row>
    <row r="878" spans="1:76" ht="15">
      <c r="A878"/>
      <c r="AC878"/>
      <c r="AD878"/>
      <c r="BX878" s="2"/>
    </row>
    <row r="879" spans="1:76" ht="15">
      <c r="A879"/>
      <c r="AC879"/>
      <c r="AD879"/>
      <c r="BX879" s="2"/>
    </row>
    <row r="880" spans="1:76" ht="15">
      <c r="A880"/>
      <c r="AC880"/>
      <c r="AD880"/>
      <c r="BX880" s="2"/>
    </row>
    <row r="881" spans="1:76" ht="15">
      <c r="A881"/>
      <c r="AC881"/>
      <c r="AD881"/>
      <c r="BX881" s="2"/>
    </row>
    <row r="882" spans="1:76" ht="15">
      <c r="A882"/>
      <c r="AC882"/>
      <c r="AD882"/>
      <c r="BX882" s="2"/>
    </row>
    <row r="883" spans="1:76" ht="15">
      <c r="A883"/>
      <c r="AC883"/>
      <c r="AD883"/>
      <c r="BX883" s="2"/>
    </row>
    <row r="884" spans="1:76" ht="15">
      <c r="A884"/>
      <c r="AC884"/>
      <c r="AD884"/>
      <c r="BX884" s="2"/>
    </row>
    <row r="885" spans="1:76" ht="15">
      <c r="A885"/>
      <c r="AC885"/>
      <c r="AD885"/>
      <c r="BX885" s="2"/>
    </row>
    <row r="886" spans="1:76" ht="15">
      <c r="A886"/>
      <c r="AC886"/>
      <c r="AD886"/>
      <c r="BX886" s="2"/>
    </row>
    <row r="887" spans="1:76" ht="15">
      <c r="A887"/>
      <c r="AC887"/>
      <c r="AD887"/>
      <c r="BX887" s="2"/>
    </row>
    <row r="888" spans="1:76" ht="15">
      <c r="A888"/>
      <c r="AC888"/>
      <c r="AD888"/>
      <c r="BX888" s="2"/>
    </row>
    <row r="889" spans="1:76" ht="15">
      <c r="A889"/>
      <c r="AC889"/>
      <c r="AD889"/>
      <c r="BX889" s="2"/>
    </row>
    <row r="890" spans="1:76" ht="15">
      <c r="A890"/>
      <c r="AC890"/>
      <c r="AD890"/>
      <c r="BX890" s="2"/>
    </row>
    <row r="891" spans="1:76" ht="15">
      <c r="A891"/>
      <c r="AC891"/>
      <c r="AD891"/>
      <c r="BX891" s="2"/>
    </row>
    <row r="892" spans="1:76" ht="15">
      <c r="A892"/>
      <c r="AC892"/>
      <c r="AD892"/>
      <c r="BX892" s="2"/>
    </row>
    <row r="893" spans="1:76" ht="15">
      <c r="A893"/>
      <c r="AC893"/>
      <c r="AD893"/>
      <c r="BX893" s="2"/>
    </row>
    <row r="894" spans="1:76" ht="15">
      <c r="A894"/>
      <c r="AC894"/>
      <c r="AD894"/>
      <c r="BX894" s="2"/>
    </row>
    <row r="895" spans="1:76" ht="15">
      <c r="A895"/>
      <c r="AC895"/>
      <c r="AD895"/>
      <c r="BX895" s="2"/>
    </row>
    <row r="896" spans="1:76" ht="15">
      <c r="A896"/>
      <c r="AC896"/>
      <c r="AD896"/>
      <c r="BX896" s="2"/>
    </row>
    <row r="897" spans="1:76" ht="15">
      <c r="A897"/>
      <c r="AC897"/>
      <c r="AD897"/>
      <c r="BX897" s="2"/>
    </row>
    <row r="898" spans="1:76" ht="15">
      <c r="A898"/>
      <c r="AC898"/>
      <c r="AD898"/>
      <c r="BX898" s="2"/>
    </row>
    <row r="899" spans="1:76" ht="15">
      <c r="A899"/>
      <c r="AC899"/>
      <c r="AD899"/>
      <c r="BX899" s="2"/>
    </row>
    <row r="900" spans="1:76" ht="15">
      <c r="A900"/>
      <c r="AC900"/>
      <c r="AD900"/>
      <c r="BX900" s="2"/>
    </row>
    <row r="901" spans="1:76" ht="15">
      <c r="A901"/>
      <c r="AC901"/>
      <c r="AD901"/>
      <c r="BX901" s="2"/>
    </row>
    <row r="902" spans="1:76" ht="15">
      <c r="A902"/>
      <c r="AC902"/>
      <c r="AD902"/>
      <c r="BX902" s="2"/>
    </row>
    <row r="903" spans="1:76" ht="15">
      <c r="A903"/>
      <c r="AC903"/>
      <c r="AD903"/>
      <c r="BX903" s="2"/>
    </row>
    <row r="904" spans="1:76" ht="15">
      <c r="A904"/>
      <c r="AC904"/>
      <c r="AD904"/>
      <c r="BX904" s="2"/>
    </row>
    <row r="905" spans="1:76" ht="15">
      <c r="A905"/>
      <c r="AC905"/>
      <c r="AD905"/>
      <c r="BX905" s="2"/>
    </row>
    <row r="906" spans="1:76" ht="15">
      <c r="A906"/>
      <c r="AC906"/>
      <c r="AD906"/>
      <c r="BX906" s="2"/>
    </row>
    <row r="907" spans="1:76" ht="15">
      <c r="A907"/>
      <c r="AC907"/>
      <c r="AD907"/>
      <c r="BX907" s="2"/>
    </row>
    <row r="908" spans="1:76" ht="15">
      <c r="A908"/>
      <c r="AC908"/>
      <c r="AD908"/>
      <c r="BX908" s="2"/>
    </row>
    <row r="909" spans="1:76" ht="15">
      <c r="A909"/>
      <c r="AC909"/>
      <c r="AD909"/>
      <c r="BX909" s="2"/>
    </row>
    <row r="910" spans="1:76" ht="15">
      <c r="A910"/>
      <c r="AC910"/>
      <c r="AD910"/>
      <c r="BX910" s="2"/>
    </row>
    <row r="911" spans="1:76" ht="15">
      <c r="A911"/>
      <c r="AC911"/>
      <c r="AD911"/>
      <c r="BX911" s="2"/>
    </row>
    <row r="912" spans="1:76" ht="15">
      <c r="A912"/>
      <c r="AC912"/>
      <c r="AD912"/>
      <c r="BX912" s="2"/>
    </row>
    <row r="913" spans="1:76" ht="15">
      <c r="A913"/>
      <c r="AC913"/>
      <c r="AD913"/>
      <c r="BX913" s="2"/>
    </row>
    <row r="914" spans="1:76" ht="15">
      <c r="A914"/>
      <c r="AC914"/>
      <c r="AD914"/>
      <c r="BX914" s="2"/>
    </row>
    <row r="915" spans="1:76" ht="15">
      <c r="A915"/>
      <c r="AC915"/>
      <c r="AD915"/>
      <c r="BX915" s="2"/>
    </row>
    <row r="916" spans="1:76" ht="15">
      <c r="A916"/>
      <c r="AC916"/>
      <c r="AD916"/>
      <c r="BX916" s="2"/>
    </row>
    <row r="917" spans="1:76" ht="15">
      <c r="A917"/>
      <c r="AC917"/>
      <c r="AD917"/>
      <c r="BX917" s="2"/>
    </row>
    <row r="918" spans="1:76" ht="15">
      <c r="A918"/>
      <c r="AC918"/>
      <c r="AD918"/>
      <c r="BX918" s="2"/>
    </row>
    <row r="919" spans="1:76" ht="15">
      <c r="A919"/>
      <c r="AC919"/>
      <c r="AD919"/>
      <c r="BX919" s="2"/>
    </row>
    <row r="920" spans="1:76" ht="15">
      <c r="A920"/>
      <c r="AC920"/>
      <c r="AD920"/>
      <c r="BX920" s="2"/>
    </row>
    <row r="921" spans="1:76" ht="15">
      <c r="A921"/>
      <c r="AC921"/>
      <c r="AD921"/>
      <c r="BX921" s="2"/>
    </row>
    <row r="922" spans="1:76" ht="15">
      <c r="A922"/>
      <c r="AC922"/>
      <c r="AD922"/>
      <c r="BX922" s="2"/>
    </row>
    <row r="923" spans="1:76" ht="15">
      <c r="A923"/>
      <c r="AC923"/>
      <c r="AD923"/>
      <c r="BX923" s="2"/>
    </row>
    <row r="924" spans="1:76" ht="15">
      <c r="A924"/>
      <c r="AC924"/>
      <c r="AD924"/>
      <c r="BX924" s="2"/>
    </row>
    <row r="925" spans="1:76" ht="15">
      <c r="A925"/>
      <c r="AC925"/>
      <c r="AD925"/>
      <c r="BX925" s="2"/>
    </row>
    <row r="926" spans="1:76" ht="15">
      <c r="A926"/>
      <c r="AC926"/>
      <c r="AD926"/>
      <c r="BX926" s="2"/>
    </row>
    <row r="927" spans="1:76" ht="15">
      <c r="A927"/>
      <c r="AC927"/>
      <c r="AD927"/>
      <c r="BX927" s="2"/>
    </row>
    <row r="928" spans="1:76" ht="15">
      <c r="A928"/>
      <c r="AC928"/>
      <c r="AD928"/>
      <c r="BX928" s="2"/>
    </row>
    <row r="929" spans="1:76" ht="15">
      <c r="A929"/>
      <c r="AC929"/>
      <c r="AD929"/>
      <c r="BX929" s="2"/>
    </row>
    <row r="930" spans="1:76" ht="15">
      <c r="A930"/>
      <c r="AC930"/>
      <c r="AD930"/>
      <c r="BX930" s="2"/>
    </row>
    <row r="931" spans="1:76" ht="15">
      <c r="A931"/>
      <c r="AC931"/>
      <c r="AD931"/>
      <c r="BX931" s="2"/>
    </row>
    <row r="932" spans="1:76" ht="15">
      <c r="A932"/>
      <c r="AC932"/>
      <c r="AD932"/>
      <c r="BX932" s="2"/>
    </row>
    <row r="933" spans="1:76" ht="15">
      <c r="A933"/>
      <c r="AC933"/>
      <c r="AD933"/>
      <c r="BX933" s="2"/>
    </row>
    <row r="934" spans="1:76" ht="15">
      <c r="A934"/>
      <c r="AC934"/>
      <c r="AD934"/>
      <c r="BX934" s="2"/>
    </row>
    <row r="935" spans="1:76" ht="15">
      <c r="A935"/>
      <c r="AC935"/>
      <c r="AD935"/>
      <c r="BX935" s="2"/>
    </row>
    <row r="936" spans="1:76" ht="15">
      <c r="A936"/>
      <c r="AC936"/>
      <c r="AD936"/>
      <c r="BX936" s="2"/>
    </row>
    <row r="937" spans="1:76" ht="15">
      <c r="A937"/>
      <c r="AC937"/>
      <c r="AD937"/>
      <c r="BX937" s="2"/>
    </row>
    <row r="938" spans="1:76" ht="15">
      <c r="A938"/>
      <c r="AC938"/>
      <c r="AD938"/>
      <c r="BX938" s="2"/>
    </row>
    <row r="939" spans="1:76" ht="15">
      <c r="A939"/>
      <c r="AC939"/>
      <c r="AD939"/>
      <c r="BX939" s="2"/>
    </row>
    <row r="940" spans="1:76" ht="15">
      <c r="A940"/>
      <c r="AC940"/>
      <c r="AD940"/>
      <c r="BX940" s="2"/>
    </row>
    <row r="941" spans="1:76" ht="15">
      <c r="A941"/>
      <c r="AC941"/>
      <c r="AD941"/>
      <c r="BX941" s="2"/>
    </row>
    <row r="942" spans="1:76" ht="15">
      <c r="A942"/>
      <c r="AC942"/>
      <c r="AD942"/>
      <c r="BX942" s="2"/>
    </row>
    <row r="943" spans="1:76" ht="15">
      <c r="A943"/>
      <c r="AC943"/>
      <c r="AD943"/>
      <c r="BX943" s="2"/>
    </row>
    <row r="944" spans="1:76" ht="15">
      <c r="A944"/>
      <c r="AC944"/>
      <c r="AD944"/>
      <c r="BX944" s="2"/>
    </row>
    <row r="945" spans="1:76" ht="15">
      <c r="A945"/>
      <c r="AC945"/>
      <c r="AD945"/>
      <c r="BX945" s="2"/>
    </row>
    <row r="946" spans="1:76" ht="15">
      <c r="A946"/>
      <c r="AC946"/>
      <c r="AD946"/>
      <c r="BX946" s="2"/>
    </row>
    <row r="947" spans="1:76" ht="15">
      <c r="A947"/>
      <c r="AC947"/>
      <c r="AD947"/>
      <c r="BX947" s="2"/>
    </row>
    <row r="948" spans="1:76" ht="15">
      <c r="A948"/>
      <c r="AC948"/>
      <c r="AD948"/>
      <c r="BX948" s="2"/>
    </row>
    <row r="949" spans="1:76" ht="15">
      <c r="A949"/>
      <c r="AC949"/>
      <c r="AD949"/>
      <c r="BX949" s="2"/>
    </row>
    <row r="950" spans="1:76" ht="15">
      <c r="A950"/>
      <c r="AC950"/>
      <c r="AD950"/>
      <c r="BX950" s="2"/>
    </row>
    <row r="951" spans="1:76" ht="15">
      <c r="A951"/>
      <c r="AC951"/>
      <c r="AD951"/>
      <c r="BX951" s="2"/>
    </row>
    <row r="952" spans="1:76" ht="15">
      <c r="A952"/>
      <c r="AC952"/>
      <c r="AD952"/>
      <c r="BX952" s="2"/>
    </row>
    <row r="953" spans="1:76" ht="15">
      <c r="A953"/>
      <c r="AC953"/>
      <c r="AD953"/>
      <c r="BX953" s="2"/>
    </row>
    <row r="954" spans="1:76" ht="15">
      <c r="A954"/>
      <c r="AC954"/>
      <c r="AD954"/>
      <c r="BX954" s="2"/>
    </row>
    <row r="955" spans="1:76" ht="15">
      <c r="A955"/>
      <c r="AC955"/>
      <c r="AD955"/>
      <c r="BX955" s="2"/>
    </row>
    <row r="956" spans="1:76" ht="15">
      <c r="A956"/>
      <c r="AC956"/>
      <c r="AD956"/>
      <c r="BX956" s="2"/>
    </row>
    <row r="957" spans="1:76" ht="15">
      <c r="A957"/>
      <c r="AC957"/>
      <c r="AD957"/>
      <c r="BX957" s="2"/>
    </row>
    <row r="958" spans="1:76" ht="15">
      <c r="A958"/>
      <c r="AC958"/>
      <c r="AD958"/>
      <c r="BX958" s="2"/>
    </row>
    <row r="959" spans="1:76" ht="15">
      <c r="A959"/>
      <c r="AC959"/>
      <c r="AD959"/>
      <c r="BX959" s="2"/>
    </row>
    <row r="960" spans="1:76" ht="15">
      <c r="A960"/>
      <c r="AC960"/>
      <c r="AD960"/>
      <c r="BX960" s="2"/>
    </row>
    <row r="961" spans="1:76" ht="15">
      <c r="A961"/>
      <c r="AC961"/>
      <c r="AD961"/>
      <c r="BX961" s="2"/>
    </row>
    <row r="962" spans="1:76" ht="15">
      <c r="A962"/>
      <c r="AC962"/>
      <c r="AD962"/>
      <c r="BX962" s="2"/>
    </row>
    <row r="963" spans="1:76" ht="15">
      <c r="A963"/>
      <c r="AC963"/>
      <c r="AD963"/>
      <c r="BX963" s="2"/>
    </row>
    <row r="964" spans="1:76" ht="15">
      <c r="A964"/>
      <c r="AC964"/>
      <c r="AD964"/>
      <c r="BX964" s="2"/>
    </row>
    <row r="965" spans="1:76" ht="15">
      <c r="A965"/>
      <c r="AC965"/>
      <c r="AD965"/>
      <c r="BX965" s="2"/>
    </row>
    <row r="966" spans="1:76" ht="15">
      <c r="A966"/>
      <c r="AC966"/>
      <c r="AD966"/>
      <c r="BX966" s="2"/>
    </row>
    <row r="967" spans="1:76" ht="15">
      <c r="A967"/>
      <c r="AC967"/>
      <c r="AD967"/>
      <c r="BX967" s="2"/>
    </row>
    <row r="968" spans="1:76" ht="15">
      <c r="A968"/>
      <c r="AC968"/>
      <c r="AD968"/>
      <c r="BX968" s="2"/>
    </row>
    <row r="969" spans="1:76" ht="15">
      <c r="A969"/>
      <c r="AC969"/>
      <c r="AD969"/>
      <c r="BX969" s="2"/>
    </row>
    <row r="970" spans="1:76" ht="15">
      <c r="A970"/>
      <c r="AC970"/>
      <c r="AD970"/>
      <c r="BX970" s="2"/>
    </row>
    <row r="971" spans="1:76" ht="15">
      <c r="A971"/>
      <c r="AC971"/>
      <c r="AD971"/>
      <c r="BX971" s="2"/>
    </row>
    <row r="972" spans="1:76" ht="15">
      <c r="A972"/>
      <c r="AC972"/>
      <c r="AD972"/>
      <c r="BX972" s="2"/>
    </row>
    <row r="973" spans="1:76" ht="15">
      <c r="A973"/>
      <c r="AC973"/>
      <c r="AD973"/>
      <c r="BX973" s="2"/>
    </row>
    <row r="974" spans="1:76" ht="15">
      <c r="A974"/>
      <c r="AC974"/>
      <c r="AD974"/>
      <c r="BX974" s="2"/>
    </row>
    <row r="975" spans="1:76" ht="15">
      <c r="A975"/>
      <c r="AC975"/>
      <c r="AD975"/>
      <c r="BX975" s="2"/>
    </row>
    <row r="976" spans="1:76" ht="15">
      <c r="A976"/>
      <c r="AC976"/>
      <c r="AD976"/>
      <c r="BX976" s="2"/>
    </row>
    <row r="977" spans="1:76" ht="15">
      <c r="A977"/>
      <c r="AC977"/>
      <c r="AD977"/>
      <c r="BX977" s="2"/>
    </row>
    <row r="978" spans="1:76" ht="15">
      <c r="A978"/>
      <c r="AC978"/>
      <c r="AD978"/>
      <c r="BX978" s="2"/>
    </row>
    <row r="979" spans="1:76" ht="15">
      <c r="A979"/>
      <c r="AC979"/>
      <c r="AD979"/>
      <c r="BX979" s="2"/>
    </row>
    <row r="980" spans="1:76" ht="15">
      <c r="A980"/>
      <c r="AC980"/>
      <c r="AD980"/>
      <c r="BX980" s="2"/>
    </row>
    <row r="981" spans="1:76" ht="15">
      <c r="A981"/>
      <c r="AC981"/>
      <c r="AD981"/>
      <c r="BX981" s="2"/>
    </row>
    <row r="982" spans="1:76" ht="15">
      <c r="A982"/>
      <c r="AC982"/>
      <c r="AD982"/>
      <c r="BX982" s="2"/>
    </row>
    <row r="983" spans="1:76" ht="15">
      <c r="A983"/>
      <c r="AC983"/>
      <c r="AD983"/>
      <c r="BX983" s="2"/>
    </row>
    <row r="984" spans="1:76" ht="15">
      <c r="A984"/>
      <c r="AC984"/>
      <c r="AD984"/>
      <c r="BX984" s="2"/>
    </row>
    <row r="985" spans="1:76" ht="15">
      <c r="A985"/>
      <c r="AC985"/>
      <c r="AD985"/>
      <c r="BX985" s="2"/>
    </row>
    <row r="986" spans="1:76" ht="15">
      <c r="A986"/>
      <c r="AC986"/>
      <c r="AD986"/>
      <c r="BX986" s="2"/>
    </row>
    <row r="987" spans="1:76" ht="15">
      <c r="A987"/>
      <c r="AC987"/>
      <c r="AD987"/>
      <c r="BX987" s="2"/>
    </row>
    <row r="988" spans="1:76" ht="15">
      <c r="A988"/>
      <c r="AC988"/>
      <c r="AD988"/>
      <c r="BX988" s="2"/>
    </row>
    <row r="989" spans="1:76" ht="15">
      <c r="A989"/>
      <c r="AC989"/>
      <c r="AD989"/>
      <c r="BX989" s="2"/>
    </row>
    <row r="990" spans="1:76" ht="15">
      <c r="A990"/>
      <c r="AC990"/>
      <c r="AD990"/>
      <c r="BX990" s="2"/>
    </row>
    <row r="991" spans="1:76" ht="15">
      <c r="A991"/>
      <c r="AC991"/>
      <c r="AD991"/>
      <c r="BX991" s="2"/>
    </row>
    <row r="992" spans="1:76" ht="15">
      <c r="A992"/>
      <c r="AC992"/>
      <c r="AD992"/>
      <c r="BX992" s="2"/>
    </row>
    <row r="993" spans="1:76" ht="15">
      <c r="A993"/>
      <c r="AC993"/>
      <c r="AD993"/>
      <c r="BX993" s="2"/>
    </row>
    <row r="994" spans="1:76" ht="15">
      <c r="A994"/>
      <c r="AC994"/>
      <c r="AD994"/>
      <c r="BX994" s="2"/>
    </row>
    <row r="995" spans="1:76" ht="15">
      <c r="A995"/>
      <c r="AC995"/>
      <c r="AD995"/>
      <c r="BX995" s="2"/>
    </row>
    <row r="996" spans="1:76" ht="15">
      <c r="A996"/>
      <c r="AC996"/>
      <c r="AD996"/>
      <c r="BX996" s="2"/>
    </row>
    <row r="997" spans="1:76" ht="15">
      <c r="A997"/>
      <c r="AC997"/>
      <c r="AD997"/>
      <c r="BX997" s="2"/>
    </row>
    <row r="998" spans="1:76" ht="15">
      <c r="A998"/>
      <c r="AC998"/>
      <c r="AD998"/>
      <c r="BX998" s="2"/>
    </row>
    <row r="999" spans="1:76" ht="15">
      <c r="A999"/>
      <c r="AC999"/>
      <c r="AD999"/>
      <c r="BX999" s="2"/>
    </row>
    <row r="1000" spans="1:76" ht="15">
      <c r="A1000"/>
      <c r="AC1000"/>
      <c r="AD1000"/>
      <c r="BX1000" s="2"/>
    </row>
    <row r="1001" spans="1:76" ht="15">
      <c r="A1001"/>
      <c r="AC1001"/>
      <c r="AD1001"/>
      <c r="BX1001" s="2"/>
    </row>
    <row r="1002" spans="1:76" ht="15">
      <c r="A1002"/>
      <c r="AC1002"/>
      <c r="AD1002"/>
      <c r="BX1002" s="2"/>
    </row>
    <row r="1003" spans="1:76" ht="15">
      <c r="A1003"/>
      <c r="AC1003"/>
      <c r="AD1003"/>
      <c r="BX1003" s="2"/>
    </row>
    <row r="1004" spans="1:76" ht="15">
      <c r="A1004"/>
      <c r="AC1004"/>
      <c r="AD1004"/>
      <c r="BX1004" s="2"/>
    </row>
    <row r="1005" spans="1:76" ht="15">
      <c r="A1005"/>
      <c r="AC1005"/>
      <c r="AD1005"/>
      <c r="BX1005" s="2"/>
    </row>
    <row r="1006" spans="1:76" ht="15">
      <c r="A1006"/>
      <c r="AC1006"/>
      <c r="AD1006"/>
      <c r="BX1006" s="2"/>
    </row>
    <row r="1007" spans="1:76" ht="15">
      <c r="A1007"/>
      <c r="AC1007"/>
      <c r="AD1007"/>
      <c r="BX1007" s="2"/>
    </row>
    <row r="1008" spans="1:76" ht="15">
      <c r="A1008"/>
      <c r="AC1008"/>
      <c r="AD1008"/>
      <c r="BX1008" s="2"/>
    </row>
    <row r="1009" spans="1:76" ht="15">
      <c r="A1009"/>
      <c r="AC1009"/>
      <c r="AD1009"/>
      <c r="BX1009" s="2"/>
    </row>
    <row r="1010" spans="1:76" ht="15">
      <c r="A1010"/>
      <c r="AC1010"/>
      <c r="AD1010"/>
      <c r="BX1010" s="2"/>
    </row>
    <row r="1011" spans="1:76" ht="15">
      <c r="A1011"/>
      <c r="AC1011"/>
      <c r="AD1011"/>
      <c r="BX1011" s="2"/>
    </row>
    <row r="1012" spans="1:76" ht="15">
      <c r="A1012"/>
      <c r="AC1012"/>
      <c r="AD1012"/>
      <c r="BX1012" s="2"/>
    </row>
    <row r="1013" spans="1:76" ht="15">
      <c r="A1013"/>
      <c r="AC1013"/>
      <c r="AD1013"/>
      <c r="BX1013" s="2"/>
    </row>
    <row r="1014" spans="1:76" ht="15">
      <c r="A1014"/>
      <c r="AC1014"/>
      <c r="AD1014"/>
      <c r="BX1014" s="2"/>
    </row>
    <row r="1015" spans="1:76" ht="15">
      <c r="A1015"/>
      <c r="AC1015"/>
      <c r="AD1015"/>
      <c r="BX1015" s="2"/>
    </row>
    <row r="1016" spans="1:76" ht="15">
      <c r="A1016"/>
      <c r="AC1016"/>
      <c r="AD1016"/>
      <c r="BX1016" s="2"/>
    </row>
    <row r="1017" spans="1:76" ht="15">
      <c r="A1017"/>
      <c r="AC1017"/>
      <c r="AD1017"/>
      <c r="BX1017" s="2"/>
    </row>
    <row r="1018" spans="1:76" ht="15">
      <c r="A1018"/>
      <c r="AC1018"/>
      <c r="AD1018"/>
      <c r="BX1018" s="2"/>
    </row>
    <row r="1019" spans="1:76" ht="15">
      <c r="A1019"/>
      <c r="AC1019"/>
      <c r="AD1019"/>
      <c r="BX1019" s="2"/>
    </row>
    <row r="1020" spans="1:76" ht="15">
      <c r="A1020"/>
      <c r="AC1020"/>
      <c r="AD1020"/>
      <c r="BX1020" s="2"/>
    </row>
    <row r="1021" spans="1:76" ht="15">
      <c r="A1021"/>
      <c r="AC1021"/>
      <c r="AD1021"/>
      <c r="BX1021" s="2"/>
    </row>
    <row r="1022" spans="1:76" ht="15">
      <c r="A1022"/>
      <c r="AC1022"/>
      <c r="AD1022"/>
      <c r="BX1022" s="2"/>
    </row>
    <row r="1023" spans="1:76" ht="15">
      <c r="A1023"/>
      <c r="AC1023"/>
      <c r="AD1023"/>
      <c r="BX1023" s="2"/>
    </row>
    <row r="1024" spans="1:76" ht="15">
      <c r="A1024"/>
      <c r="AC1024"/>
      <c r="AD1024"/>
      <c r="BX1024" s="2"/>
    </row>
    <row r="1025" spans="1:76" ht="15">
      <c r="A1025"/>
      <c r="AC1025"/>
      <c r="AD1025"/>
      <c r="BX1025" s="2"/>
    </row>
    <row r="1026" spans="1:76" ht="15">
      <c r="A1026"/>
      <c r="AC1026"/>
      <c r="AD1026"/>
      <c r="BX1026" s="2"/>
    </row>
    <row r="1027" spans="1:76" ht="15">
      <c r="A1027"/>
      <c r="AC1027"/>
      <c r="AD1027"/>
      <c r="BX1027" s="2"/>
    </row>
    <row r="1028" spans="1:76" ht="15">
      <c r="A1028"/>
      <c r="AC1028"/>
      <c r="AD1028"/>
      <c r="BX1028" s="2"/>
    </row>
    <row r="1029" spans="1:76" ht="15">
      <c r="A1029"/>
      <c r="AC1029"/>
      <c r="AD1029"/>
      <c r="BX1029" s="2"/>
    </row>
    <row r="1030" spans="1:76" ht="15">
      <c r="A1030"/>
      <c r="AC1030"/>
      <c r="AD1030"/>
      <c r="BX1030" s="2"/>
    </row>
    <row r="1031" spans="1:76" ht="15">
      <c r="A1031"/>
      <c r="AC1031"/>
      <c r="AD1031"/>
      <c r="BX1031" s="2"/>
    </row>
    <row r="1032" spans="1:76" ht="15">
      <c r="A1032"/>
      <c r="AC1032"/>
      <c r="AD1032"/>
      <c r="BX1032" s="2"/>
    </row>
    <row r="1033" spans="1:76" ht="15">
      <c r="A1033"/>
      <c r="AC1033"/>
      <c r="AD1033"/>
      <c r="BX1033" s="2"/>
    </row>
    <row r="1034" spans="1:76" ht="15">
      <c r="A1034"/>
      <c r="AC1034"/>
      <c r="AD1034"/>
      <c r="BX1034" s="2"/>
    </row>
    <row r="1035" spans="1:76" ht="15">
      <c r="A1035"/>
      <c r="AC1035"/>
      <c r="AD1035"/>
      <c r="BX1035" s="2"/>
    </row>
    <row r="1036" spans="1:76" ht="15">
      <c r="A1036"/>
      <c r="AC1036"/>
      <c r="AD1036"/>
      <c r="BX1036" s="2"/>
    </row>
    <row r="1037" spans="1:76" ht="15">
      <c r="A1037"/>
      <c r="AC1037"/>
      <c r="AD1037"/>
      <c r="BX1037" s="2"/>
    </row>
    <row r="1038" spans="1:76" ht="15">
      <c r="A1038"/>
      <c r="AC1038"/>
      <c r="AD1038"/>
      <c r="BX1038" s="2"/>
    </row>
    <row r="1039" spans="1:76" ht="15">
      <c r="A1039"/>
      <c r="AC1039"/>
      <c r="AD1039"/>
      <c r="BX1039" s="2"/>
    </row>
    <row r="1040" spans="1:76" ht="15">
      <c r="A1040"/>
      <c r="AC1040"/>
      <c r="AD1040"/>
      <c r="BX1040" s="2"/>
    </row>
    <row r="1041" spans="1:76" ht="15">
      <c r="A1041"/>
      <c r="AC1041"/>
      <c r="AD1041"/>
      <c r="BX1041" s="2"/>
    </row>
    <row r="1042" spans="1:76" ht="15">
      <c r="A1042"/>
      <c r="AC1042"/>
      <c r="AD1042"/>
      <c r="BX1042" s="2"/>
    </row>
    <row r="1043" spans="1:76" ht="15">
      <c r="A1043"/>
      <c r="AC1043"/>
      <c r="AD1043"/>
      <c r="BX1043" s="2"/>
    </row>
    <row r="1044" spans="1:76" ht="15">
      <c r="A1044"/>
      <c r="AC1044"/>
      <c r="AD1044"/>
      <c r="BX1044" s="2"/>
    </row>
    <row r="1045" spans="1:76" ht="15">
      <c r="A1045"/>
      <c r="AC1045"/>
      <c r="AD1045"/>
      <c r="BX1045" s="2"/>
    </row>
    <row r="1046" spans="1:76" ht="15">
      <c r="A1046"/>
      <c r="AC1046"/>
      <c r="AD1046"/>
      <c r="BX1046" s="2"/>
    </row>
    <row r="1047" spans="1:76" ht="15">
      <c r="A1047"/>
      <c r="AC1047"/>
      <c r="AD1047"/>
      <c r="BX1047" s="2"/>
    </row>
    <row r="1048" spans="1:76" ht="15">
      <c r="A1048"/>
      <c r="AC1048"/>
      <c r="AD1048"/>
      <c r="BX1048" s="2"/>
    </row>
    <row r="1049" spans="1:76" ht="15">
      <c r="A1049"/>
      <c r="AC1049"/>
      <c r="AD1049"/>
      <c r="BX1049" s="2"/>
    </row>
    <row r="1050" spans="1:76" ht="15">
      <c r="A1050"/>
      <c r="AC1050"/>
      <c r="AD1050"/>
      <c r="BX1050" s="2"/>
    </row>
    <row r="1051" spans="1:76" ht="15">
      <c r="A1051"/>
      <c r="AC1051"/>
      <c r="AD1051"/>
      <c r="BX1051" s="2"/>
    </row>
    <row r="1052" spans="1:76" ht="15">
      <c r="A1052"/>
      <c r="AC1052"/>
      <c r="AD1052"/>
      <c r="BX1052" s="2"/>
    </row>
    <row r="1053" spans="1:76" ht="15">
      <c r="A1053"/>
      <c r="AC1053"/>
      <c r="AD1053"/>
      <c r="BX1053" s="2"/>
    </row>
    <row r="1054" spans="1:76" ht="15">
      <c r="A1054"/>
      <c r="AC1054"/>
      <c r="AD1054"/>
      <c r="BX1054" s="2"/>
    </row>
    <row r="1055" spans="1:76" ht="15">
      <c r="A1055"/>
      <c r="AC1055"/>
      <c r="AD1055"/>
      <c r="BX1055" s="2"/>
    </row>
    <row r="1056" spans="1:76" ht="15">
      <c r="A1056"/>
      <c r="AC1056"/>
      <c r="AD1056"/>
      <c r="BX1056" s="2"/>
    </row>
    <row r="1057" spans="1:76" ht="15">
      <c r="A1057"/>
      <c r="AC1057"/>
      <c r="AD1057"/>
      <c r="BX1057" s="2"/>
    </row>
    <row r="1058" spans="1:76" ht="15">
      <c r="A1058"/>
      <c r="AC1058"/>
      <c r="AD1058"/>
      <c r="BX1058" s="2"/>
    </row>
    <row r="1059" spans="1:76" ht="15">
      <c r="A1059"/>
      <c r="AC1059"/>
      <c r="AD1059"/>
      <c r="BX1059" s="2"/>
    </row>
    <row r="1060" spans="1:76" ht="15">
      <c r="A1060"/>
      <c r="AC1060"/>
      <c r="AD1060"/>
      <c r="BX1060" s="2"/>
    </row>
    <row r="1061" spans="1:76" ht="15">
      <c r="A1061"/>
      <c r="AC1061"/>
      <c r="AD1061"/>
      <c r="BX1061" s="2"/>
    </row>
    <row r="1062" spans="1:76" ht="15">
      <c r="A1062"/>
      <c r="AC1062"/>
      <c r="AD1062"/>
      <c r="BX1062" s="2"/>
    </row>
    <row r="1063" spans="1:76" ht="15">
      <c r="A1063"/>
      <c r="AC1063"/>
      <c r="AD1063"/>
      <c r="BX1063" s="2"/>
    </row>
    <row r="1064" spans="1:76" ht="15">
      <c r="A1064"/>
      <c r="AC1064"/>
      <c r="AD1064"/>
      <c r="BX1064" s="2"/>
    </row>
    <row r="1065" spans="1:76" ht="15">
      <c r="A1065"/>
      <c r="AC1065"/>
      <c r="AD1065"/>
      <c r="BX1065" s="2"/>
    </row>
    <row r="1066" spans="1:76" ht="15">
      <c r="A1066"/>
      <c r="AC1066"/>
      <c r="AD1066"/>
      <c r="BX1066" s="2"/>
    </row>
    <row r="1067" spans="1:76" ht="15">
      <c r="A1067"/>
      <c r="AC1067"/>
      <c r="AD1067"/>
      <c r="BX1067" s="2"/>
    </row>
    <row r="1068" spans="1:76" ht="15">
      <c r="A1068"/>
      <c r="AC1068"/>
      <c r="AD1068"/>
      <c r="BX1068" s="2"/>
    </row>
    <row r="1069" spans="1:76" ht="15">
      <c r="A1069"/>
      <c r="AC1069"/>
      <c r="AD1069"/>
      <c r="BX1069" s="2"/>
    </row>
    <row r="1070" spans="1:76" ht="15">
      <c r="A1070"/>
      <c r="AC1070"/>
      <c r="AD1070"/>
      <c r="BX1070" s="2"/>
    </row>
    <row r="1071" spans="1:76" ht="15">
      <c r="A1071"/>
      <c r="AC1071"/>
      <c r="AD1071"/>
      <c r="BX1071" s="2"/>
    </row>
    <row r="1072" spans="1:76" ht="15">
      <c r="A1072"/>
      <c r="AC1072"/>
      <c r="AD1072"/>
      <c r="BX1072" s="2"/>
    </row>
    <row r="1073" spans="1:76" ht="15">
      <c r="A1073"/>
      <c r="AC1073"/>
      <c r="AD1073"/>
      <c r="BX1073" s="2"/>
    </row>
    <row r="1074" spans="1:76" ht="15">
      <c r="A1074"/>
      <c r="AC1074"/>
      <c r="AD1074"/>
      <c r="BX1074" s="2"/>
    </row>
    <row r="1075" spans="1:76" ht="15">
      <c r="A1075"/>
      <c r="AC1075"/>
      <c r="AD1075"/>
      <c r="BX1075" s="2"/>
    </row>
    <row r="1076" spans="1:76" ht="15">
      <c r="A1076"/>
      <c r="AC1076"/>
      <c r="AD1076"/>
      <c r="BX1076" s="2"/>
    </row>
    <row r="1077" spans="1:76" ht="15">
      <c r="A1077"/>
      <c r="AC1077"/>
      <c r="AD1077"/>
      <c r="BX1077" s="2"/>
    </row>
    <row r="1078" spans="1:76" ht="15">
      <c r="A1078"/>
      <c r="AC1078"/>
      <c r="AD1078"/>
      <c r="BX1078" s="2"/>
    </row>
    <row r="1079" spans="1:76" ht="15">
      <c r="A1079"/>
      <c r="AC1079"/>
      <c r="AD1079"/>
      <c r="BX1079" s="2"/>
    </row>
    <row r="1080" spans="1:76" ht="15">
      <c r="A1080"/>
      <c r="AC1080"/>
      <c r="AD1080"/>
      <c r="BX1080" s="2"/>
    </row>
    <row r="1081" spans="1:76" ht="15">
      <c r="A1081"/>
      <c r="AC1081"/>
      <c r="AD1081"/>
      <c r="BX1081" s="2"/>
    </row>
    <row r="1082" spans="1:76" ht="15">
      <c r="A1082"/>
      <c r="AC1082"/>
      <c r="AD1082"/>
      <c r="BX1082" s="2"/>
    </row>
    <row r="1083" spans="1:76" ht="15">
      <c r="A1083"/>
      <c r="AC1083"/>
      <c r="AD1083"/>
      <c r="BX1083" s="2"/>
    </row>
    <row r="1084" spans="1:76" ht="15">
      <c r="A1084"/>
      <c r="AC1084"/>
      <c r="AD1084"/>
      <c r="BX1084" s="2"/>
    </row>
    <row r="1085" spans="1:76" ht="15">
      <c r="A1085"/>
      <c r="AC1085"/>
      <c r="AD1085"/>
      <c r="BX1085" s="2"/>
    </row>
    <row r="1086" spans="1:76" ht="15">
      <c r="A1086"/>
      <c r="AC1086"/>
      <c r="AD1086"/>
      <c r="BX1086" s="2"/>
    </row>
    <row r="1087" spans="1:76" ht="15">
      <c r="A1087"/>
      <c r="AC1087"/>
      <c r="AD1087"/>
      <c r="BX1087" s="2"/>
    </row>
    <row r="1088" spans="1:76" ht="15">
      <c r="A1088"/>
      <c r="AC1088"/>
      <c r="AD1088"/>
      <c r="BX1088" s="2"/>
    </row>
    <row r="1089" spans="1:76" ht="15">
      <c r="A1089"/>
      <c r="AC1089"/>
      <c r="AD1089"/>
      <c r="BX1089" s="2"/>
    </row>
    <row r="1090" spans="1:76" ht="15">
      <c r="A1090"/>
      <c r="AC1090"/>
      <c r="AD1090"/>
      <c r="BX1090" s="2"/>
    </row>
    <row r="1091" spans="1:76" ht="15">
      <c r="A1091"/>
      <c r="AC1091"/>
      <c r="AD1091"/>
      <c r="BX1091" s="2"/>
    </row>
    <row r="1092" spans="1:76" ht="15">
      <c r="A1092"/>
      <c r="AC1092"/>
      <c r="AD1092"/>
      <c r="BX1092" s="2"/>
    </row>
    <row r="1093" spans="1:76" ht="15">
      <c r="A1093"/>
      <c r="AC1093"/>
      <c r="AD1093"/>
      <c r="BX1093" s="2"/>
    </row>
    <row r="1094" spans="1:76" ht="15">
      <c r="A1094"/>
      <c r="AC1094"/>
      <c r="AD1094"/>
      <c r="BX1094" s="2"/>
    </row>
    <row r="1095" spans="1:76" ht="15">
      <c r="A1095"/>
      <c r="AC1095"/>
      <c r="AD1095"/>
      <c r="BX1095" s="2"/>
    </row>
    <row r="1096" spans="1:76" ht="15">
      <c r="A1096"/>
      <c r="AC1096"/>
      <c r="AD1096"/>
      <c r="BX1096" s="2"/>
    </row>
    <row r="1097" spans="1:76" ht="15">
      <c r="A1097"/>
      <c r="AC1097"/>
      <c r="AD1097"/>
      <c r="BX1097" s="2"/>
    </row>
    <row r="1098" spans="1:76" ht="15">
      <c r="A1098"/>
      <c r="AC1098"/>
      <c r="AD1098"/>
      <c r="BX1098" s="2"/>
    </row>
    <row r="1099" spans="1:76" ht="15">
      <c r="A1099"/>
      <c r="AC1099"/>
      <c r="AD1099"/>
      <c r="BX1099" s="2"/>
    </row>
    <row r="1100" spans="1:76" ht="15">
      <c r="A1100"/>
      <c r="AC1100"/>
      <c r="AD1100"/>
      <c r="BX1100" s="2"/>
    </row>
    <row r="1101" spans="1:76" ht="15">
      <c r="A1101"/>
      <c r="AC1101"/>
      <c r="AD1101"/>
      <c r="BX1101" s="2"/>
    </row>
    <row r="1102" spans="1:76" ht="15">
      <c r="A1102"/>
      <c r="AC1102"/>
      <c r="AD1102"/>
      <c r="BX1102" s="2"/>
    </row>
    <row r="1103" spans="1:76" ht="15">
      <c r="A1103"/>
      <c r="AC1103"/>
      <c r="AD1103"/>
      <c r="BX1103" s="2"/>
    </row>
    <row r="1104" spans="1:76" ht="15">
      <c r="A1104"/>
      <c r="AC1104"/>
      <c r="AD1104"/>
      <c r="BX1104" s="2"/>
    </row>
    <row r="1105" spans="1:76" ht="15">
      <c r="A1105"/>
      <c r="AC1105"/>
      <c r="AD1105"/>
      <c r="BX1105" s="2"/>
    </row>
    <row r="1106" spans="1:76" ht="15">
      <c r="A1106"/>
      <c r="AC1106"/>
      <c r="AD1106"/>
      <c r="BX1106" s="2"/>
    </row>
    <row r="1107" spans="1:76" ht="15">
      <c r="A1107"/>
      <c r="AC1107"/>
      <c r="AD1107"/>
      <c r="BX1107" s="2"/>
    </row>
    <row r="1108" spans="1:76" ht="15">
      <c r="A1108"/>
      <c r="AC1108"/>
      <c r="AD1108"/>
      <c r="BX1108" s="2"/>
    </row>
    <row r="1109" spans="1:76" ht="15">
      <c r="A1109"/>
      <c r="AC1109"/>
      <c r="AD1109"/>
      <c r="BX1109" s="2"/>
    </row>
    <row r="1110" spans="1:76" ht="15">
      <c r="A1110"/>
      <c r="AC1110"/>
      <c r="AD1110"/>
      <c r="BX1110" s="2"/>
    </row>
    <row r="1111" spans="1:76" ht="15">
      <c r="A1111"/>
      <c r="AC1111"/>
      <c r="AD1111"/>
      <c r="BX1111" s="2"/>
    </row>
    <row r="1112" spans="1:76" ht="15">
      <c r="A1112"/>
      <c r="AC1112"/>
      <c r="AD1112"/>
      <c r="BX1112" s="2"/>
    </row>
    <row r="1113" spans="1:76" ht="15">
      <c r="A1113"/>
      <c r="AC1113"/>
      <c r="AD1113"/>
      <c r="BX1113" s="2"/>
    </row>
    <row r="1114" spans="1:76" ht="15">
      <c r="A1114"/>
      <c r="AC1114"/>
      <c r="AD1114"/>
      <c r="BX1114" s="2"/>
    </row>
    <row r="1115" spans="1:76" ht="15">
      <c r="A1115"/>
      <c r="AC1115"/>
      <c r="AD1115"/>
      <c r="BX1115" s="2"/>
    </row>
    <row r="1116" spans="1:76" ht="15">
      <c r="A1116"/>
      <c r="AC1116"/>
      <c r="AD1116"/>
      <c r="BX1116" s="2"/>
    </row>
    <row r="1117" spans="1:76" ht="15">
      <c r="A1117"/>
      <c r="AC1117"/>
      <c r="AD1117"/>
      <c r="BX1117" s="2"/>
    </row>
    <row r="1118" spans="1:76" ht="15">
      <c r="A1118"/>
      <c r="AC1118"/>
      <c r="AD1118"/>
      <c r="BX1118" s="2"/>
    </row>
    <row r="1119" spans="1:76" ht="15">
      <c r="A1119"/>
      <c r="AC1119"/>
      <c r="AD1119"/>
      <c r="BX1119" s="2"/>
    </row>
    <row r="1120" spans="1:76" ht="15">
      <c r="A1120"/>
      <c r="AC1120"/>
      <c r="AD1120"/>
      <c r="BX1120" s="2"/>
    </row>
    <row r="1121" spans="1:76" ht="15">
      <c r="A1121"/>
      <c r="AC1121"/>
      <c r="AD1121"/>
      <c r="BX1121" s="2"/>
    </row>
    <row r="1122" spans="1:76" ht="15">
      <c r="A1122"/>
      <c r="AC1122"/>
      <c r="AD1122"/>
      <c r="BX1122" s="2"/>
    </row>
    <row r="1123" spans="1:76" ht="15">
      <c r="A1123"/>
      <c r="AC1123"/>
      <c r="AD1123"/>
      <c r="BX1123" s="2"/>
    </row>
    <row r="1124" spans="1:76" ht="15">
      <c r="A1124"/>
      <c r="AC1124"/>
      <c r="AD1124"/>
      <c r="BX1124" s="2"/>
    </row>
    <row r="1125" spans="1:76" ht="15">
      <c r="A1125"/>
      <c r="AC1125"/>
      <c r="AD1125"/>
      <c r="BX1125" s="2"/>
    </row>
    <row r="1126" spans="1:76" ht="15">
      <c r="A1126"/>
      <c r="AC1126"/>
      <c r="AD1126"/>
      <c r="BX1126" s="2"/>
    </row>
    <row r="1127" spans="1:76" ht="15">
      <c r="A1127"/>
      <c r="AC1127"/>
      <c r="AD1127"/>
      <c r="BX1127" s="2"/>
    </row>
    <row r="1128" spans="1:76" ht="15">
      <c r="A1128"/>
      <c r="AC1128"/>
      <c r="AD1128"/>
      <c r="BX1128" s="2"/>
    </row>
    <row r="1129" spans="1:76" ht="15">
      <c r="A1129"/>
      <c r="AC1129"/>
      <c r="AD1129"/>
      <c r="BX1129" s="2"/>
    </row>
    <row r="1130" spans="1:76" ht="15">
      <c r="A1130"/>
      <c r="AC1130"/>
      <c r="AD1130"/>
      <c r="BX1130" s="2"/>
    </row>
    <row r="1131" spans="1:76" ht="15">
      <c r="A1131"/>
      <c r="AC1131"/>
      <c r="AD1131"/>
      <c r="BX1131" s="2"/>
    </row>
    <row r="1132" spans="1:76" ht="15">
      <c r="A1132"/>
      <c r="AC1132"/>
      <c r="AD1132"/>
      <c r="BX1132" s="2"/>
    </row>
    <row r="1133" spans="1:76" ht="15">
      <c r="A1133"/>
      <c r="AC1133"/>
      <c r="AD1133"/>
      <c r="BX1133" s="2"/>
    </row>
    <row r="1134" spans="1:76" ht="15">
      <c r="A1134"/>
      <c r="AC1134"/>
      <c r="AD1134"/>
      <c r="BX1134" s="2"/>
    </row>
    <row r="1135" spans="1:76" ht="15">
      <c r="A1135"/>
      <c r="AC1135"/>
      <c r="AD1135"/>
      <c r="BX1135" s="2"/>
    </row>
    <row r="1136" spans="1:76" ht="15">
      <c r="A1136"/>
      <c r="AC1136"/>
      <c r="AD1136"/>
      <c r="BX1136" s="2"/>
    </row>
    <row r="1137" spans="1:76" ht="15">
      <c r="A1137"/>
      <c r="AC1137"/>
      <c r="AD1137"/>
      <c r="BX1137" s="2"/>
    </row>
    <row r="1138" spans="1:76" ht="15">
      <c r="A1138"/>
      <c r="AC1138"/>
      <c r="AD1138"/>
      <c r="BX1138" s="2"/>
    </row>
    <row r="1139" spans="1:76" ht="15">
      <c r="A1139"/>
      <c r="AC1139"/>
      <c r="AD1139"/>
      <c r="BX1139" s="2"/>
    </row>
    <row r="1140" spans="1:76" ht="15">
      <c r="A1140"/>
      <c r="AC1140"/>
      <c r="AD1140"/>
      <c r="BX1140" s="2"/>
    </row>
    <row r="1141" spans="1:76" ht="15">
      <c r="A1141"/>
      <c r="AC1141"/>
      <c r="AD1141"/>
      <c r="BX1141" s="2"/>
    </row>
    <row r="1142" spans="1:76" ht="15">
      <c r="A1142"/>
      <c r="AC1142"/>
      <c r="AD1142"/>
      <c r="BX1142" s="2"/>
    </row>
    <row r="1143" spans="1:76" ht="15">
      <c r="A1143"/>
      <c r="AC1143"/>
      <c r="AD1143"/>
      <c r="BX1143" s="2"/>
    </row>
    <row r="1144" spans="1:76" ht="15">
      <c r="A1144"/>
      <c r="AC1144"/>
      <c r="AD1144"/>
      <c r="BX1144" s="2"/>
    </row>
    <row r="1145" spans="1:76" ht="15">
      <c r="A1145"/>
      <c r="AC1145"/>
      <c r="AD1145"/>
      <c r="BX1145" s="2"/>
    </row>
    <row r="1146" spans="1:76" ht="15">
      <c r="A1146"/>
      <c r="AC1146"/>
      <c r="AD1146"/>
      <c r="BX1146" s="2"/>
    </row>
    <row r="1147" spans="1:76" ht="15">
      <c r="A1147"/>
      <c r="AC1147"/>
      <c r="AD1147"/>
      <c r="BX1147" s="2"/>
    </row>
    <row r="1148" spans="1:76" ht="15">
      <c r="A1148"/>
      <c r="AC1148"/>
      <c r="AD1148"/>
      <c r="BX1148" s="2"/>
    </row>
    <row r="1149" spans="1:76" ht="15">
      <c r="A1149"/>
      <c r="AC1149"/>
      <c r="AD1149"/>
      <c r="BX1149" s="2"/>
    </row>
    <row r="1150" spans="1:76" ht="15">
      <c r="A1150"/>
      <c r="AC1150"/>
      <c r="AD1150"/>
      <c r="BX1150" s="2"/>
    </row>
    <row r="1151" spans="1:76" ht="15">
      <c r="A1151"/>
      <c r="AC1151"/>
      <c r="AD1151"/>
      <c r="BX1151" s="2"/>
    </row>
    <row r="1152" spans="1:76" ht="15">
      <c r="A1152"/>
      <c r="AC1152"/>
      <c r="AD1152"/>
      <c r="BX1152" s="2"/>
    </row>
    <row r="1153" spans="1:76" ht="15">
      <c r="A1153"/>
      <c r="AC1153"/>
      <c r="AD1153"/>
      <c r="BX1153" s="2"/>
    </row>
    <row r="1154" spans="1:76" ht="15">
      <c r="A1154"/>
      <c r="AC1154"/>
      <c r="AD1154"/>
      <c r="BX1154" s="2"/>
    </row>
    <row r="1155" spans="1:76" ht="15">
      <c r="A1155"/>
      <c r="AC1155"/>
      <c r="AD1155"/>
      <c r="BX1155" s="2"/>
    </row>
    <row r="1156" spans="1:76" ht="15">
      <c r="A1156"/>
      <c r="AC1156"/>
      <c r="AD1156"/>
      <c r="BX1156" s="2"/>
    </row>
    <row r="1157" spans="1:76" ht="15">
      <c r="A1157"/>
      <c r="AC1157"/>
      <c r="AD1157"/>
      <c r="BX1157" s="2"/>
    </row>
    <row r="1158" spans="1:76" ht="15">
      <c r="A1158"/>
      <c r="AC1158"/>
      <c r="AD1158"/>
      <c r="BX1158" s="2"/>
    </row>
    <row r="1159" spans="1:76" ht="15">
      <c r="A1159"/>
      <c r="AC1159"/>
      <c r="AD1159"/>
      <c r="BX1159" s="2"/>
    </row>
    <row r="1160" spans="1:76" ht="15">
      <c r="A1160"/>
      <c r="AC1160"/>
      <c r="AD1160"/>
      <c r="BX1160" s="2"/>
    </row>
    <row r="1161" spans="1:76" ht="15">
      <c r="A1161"/>
      <c r="AC1161"/>
      <c r="AD1161"/>
      <c r="BX1161" s="2"/>
    </row>
    <row r="1162" spans="1:76" ht="15">
      <c r="A1162"/>
      <c r="AC1162"/>
      <c r="AD1162"/>
      <c r="BX1162" s="2"/>
    </row>
    <row r="1163" spans="1:76" ht="15">
      <c r="A1163"/>
      <c r="AC1163"/>
      <c r="AD1163"/>
      <c r="BX1163" s="2"/>
    </row>
    <row r="1164" spans="1:76" ht="15">
      <c r="A1164"/>
      <c r="AC1164"/>
      <c r="AD1164"/>
      <c r="BX1164" s="2"/>
    </row>
    <row r="1165" spans="1:76" ht="15">
      <c r="A1165"/>
      <c r="AC1165"/>
      <c r="AD1165"/>
      <c r="BX1165" s="2"/>
    </row>
    <row r="1166" spans="1:76" ht="15">
      <c r="A1166"/>
      <c r="AC1166"/>
      <c r="AD1166"/>
      <c r="BX1166" s="2"/>
    </row>
    <row r="1167" spans="1:76" ht="15">
      <c r="A1167"/>
      <c r="AC1167"/>
      <c r="AD1167"/>
      <c r="BX1167" s="2"/>
    </row>
    <row r="1168" spans="1:76" ht="15">
      <c r="A1168"/>
      <c r="AC1168"/>
      <c r="AD1168"/>
      <c r="BX1168" s="2"/>
    </row>
    <row r="1169" spans="1:76" ht="15">
      <c r="A1169"/>
      <c r="AC1169"/>
      <c r="AD1169"/>
      <c r="BX1169" s="2"/>
    </row>
    <row r="1170" spans="1:76" ht="15">
      <c r="A1170"/>
      <c r="AC1170"/>
      <c r="AD1170"/>
      <c r="BX1170" s="2"/>
    </row>
    <row r="1171" spans="1:76" ht="15">
      <c r="A1171"/>
      <c r="AC1171"/>
      <c r="AD1171"/>
      <c r="BX1171" s="2"/>
    </row>
    <row r="1172" spans="1:76" ht="15">
      <c r="A1172"/>
      <c r="AC1172"/>
      <c r="AD1172"/>
      <c r="BX1172" s="2"/>
    </row>
    <row r="1173" spans="1:76" ht="15">
      <c r="A1173"/>
      <c r="AC1173"/>
      <c r="AD1173"/>
      <c r="BX1173" s="2"/>
    </row>
    <row r="1174" spans="1:76" ht="15">
      <c r="A1174"/>
      <c r="AC1174"/>
      <c r="AD1174"/>
      <c r="BX1174" s="2"/>
    </row>
    <row r="1175" spans="1:76" ht="15">
      <c r="A1175"/>
      <c r="AC1175"/>
      <c r="AD1175"/>
      <c r="BX1175" s="2"/>
    </row>
    <row r="1176" spans="1:76" ht="15">
      <c r="A1176"/>
      <c r="AC1176"/>
      <c r="AD1176"/>
      <c r="BX1176" s="2"/>
    </row>
    <row r="1177" spans="1:76" ht="15">
      <c r="A1177"/>
      <c r="AC1177"/>
      <c r="AD1177"/>
      <c r="BX1177" s="2"/>
    </row>
    <row r="1178" spans="1:76" ht="15">
      <c r="A1178"/>
      <c r="AC1178"/>
      <c r="AD1178"/>
      <c r="BX1178" s="2"/>
    </row>
    <row r="1179" spans="1:76" ht="15">
      <c r="A1179"/>
      <c r="AC1179"/>
      <c r="AD1179"/>
      <c r="BX1179" s="2"/>
    </row>
    <row r="1180" spans="1:76" ht="15">
      <c r="A1180"/>
      <c r="AC1180"/>
      <c r="AD1180"/>
      <c r="BX1180" s="2"/>
    </row>
    <row r="1181" spans="1:76" ht="15">
      <c r="A1181"/>
      <c r="AC1181"/>
      <c r="AD1181"/>
      <c r="BX1181" s="2"/>
    </row>
    <row r="1182" spans="1:76" ht="15">
      <c r="A1182"/>
      <c r="AC1182"/>
      <c r="AD1182"/>
      <c r="BX1182" s="2"/>
    </row>
    <row r="1183" spans="1:76" ht="15">
      <c r="A1183"/>
      <c r="AC1183"/>
      <c r="AD1183"/>
      <c r="BX1183" s="2"/>
    </row>
    <row r="1184" spans="1:76" ht="15">
      <c r="A1184"/>
      <c r="AC1184"/>
      <c r="AD1184"/>
      <c r="BX1184" s="2"/>
    </row>
    <row r="1185" spans="1:76" ht="15">
      <c r="A1185"/>
      <c r="AC1185"/>
      <c r="AD1185"/>
      <c r="BX1185" s="2"/>
    </row>
    <row r="1186" spans="1:76" ht="15">
      <c r="A1186"/>
      <c r="AC1186"/>
      <c r="AD1186"/>
      <c r="BX1186" s="2"/>
    </row>
    <row r="1187" spans="1:76" ht="15">
      <c r="A1187"/>
      <c r="AC1187"/>
      <c r="AD1187"/>
      <c r="BX1187" s="2"/>
    </row>
    <row r="1188" spans="1:76" ht="15">
      <c r="A1188"/>
      <c r="AC1188"/>
      <c r="AD1188"/>
      <c r="BX1188" s="2"/>
    </row>
    <row r="1189" spans="1:76" ht="15">
      <c r="A1189"/>
      <c r="AC1189"/>
      <c r="AD1189"/>
      <c r="BX1189" s="2"/>
    </row>
    <row r="1190" spans="1:76" ht="15">
      <c r="A1190"/>
      <c r="AC1190"/>
      <c r="AD1190"/>
      <c r="BX1190" s="2"/>
    </row>
    <row r="1191" spans="1:76" ht="15">
      <c r="A1191"/>
      <c r="AC1191"/>
      <c r="AD1191"/>
      <c r="BX1191" s="2"/>
    </row>
    <row r="1192" spans="1:76" ht="15">
      <c r="A1192"/>
      <c r="AC1192"/>
      <c r="AD1192"/>
      <c r="BX1192" s="2"/>
    </row>
    <row r="1193" spans="1:76" ht="15">
      <c r="A1193"/>
      <c r="AC1193"/>
      <c r="AD1193"/>
      <c r="BX1193" s="2"/>
    </row>
    <row r="1194" spans="1:76" ht="15">
      <c r="A1194"/>
      <c r="AC1194"/>
      <c r="AD1194"/>
      <c r="BX1194" s="2"/>
    </row>
    <row r="1195" spans="1:76" ht="15">
      <c r="A1195"/>
      <c r="AC1195"/>
      <c r="AD1195"/>
      <c r="BX1195" s="2"/>
    </row>
    <row r="1196" spans="1:76" ht="15">
      <c r="A1196"/>
      <c r="AC1196"/>
      <c r="AD1196"/>
      <c r="BX1196" s="2"/>
    </row>
    <row r="1197" spans="1:76" ht="15">
      <c r="A1197"/>
      <c r="AC1197"/>
      <c r="AD1197"/>
      <c r="BX1197" s="2"/>
    </row>
    <row r="1198" spans="1:76" ht="15">
      <c r="A1198"/>
      <c r="AC1198"/>
      <c r="AD1198"/>
      <c r="BX1198" s="2"/>
    </row>
    <row r="1199" spans="1:76" ht="15">
      <c r="A1199"/>
      <c r="AC1199"/>
      <c r="AD1199"/>
      <c r="BX1199" s="2"/>
    </row>
    <row r="1200" spans="1:76" ht="15">
      <c r="A1200"/>
      <c r="AC1200"/>
      <c r="AD1200"/>
      <c r="BX1200" s="2"/>
    </row>
    <row r="1201" spans="1:76" ht="15">
      <c r="A1201"/>
      <c r="AC1201"/>
      <c r="AD1201"/>
      <c r="BX1201" s="2"/>
    </row>
    <row r="1202" spans="1:76" ht="15">
      <c r="A1202"/>
      <c r="AC1202"/>
      <c r="AD1202"/>
      <c r="BX1202" s="2"/>
    </row>
    <row r="1203" spans="1:76" ht="15">
      <c r="A1203"/>
      <c r="AC1203"/>
      <c r="AD1203"/>
      <c r="BX1203" s="2"/>
    </row>
    <row r="1204" spans="1:76" ht="15">
      <c r="A1204"/>
      <c r="AC1204"/>
      <c r="AD1204"/>
      <c r="BX1204" s="2"/>
    </row>
    <row r="1205" spans="1:76" ht="15">
      <c r="A1205"/>
      <c r="AC1205"/>
      <c r="AD1205"/>
      <c r="BX1205" s="2"/>
    </row>
    <row r="1206" spans="1:76" ht="15">
      <c r="A1206"/>
      <c r="AC1206"/>
      <c r="AD1206"/>
      <c r="BX1206" s="2"/>
    </row>
    <row r="1207" spans="1:76" ht="15">
      <c r="A1207"/>
      <c r="AC1207"/>
      <c r="AD1207"/>
      <c r="BX1207" s="2"/>
    </row>
    <row r="1208" spans="1:76" ht="15">
      <c r="A1208"/>
      <c r="AC1208"/>
      <c r="AD1208"/>
      <c r="BX1208" s="2"/>
    </row>
    <row r="1209" spans="1:76" ht="15">
      <c r="A1209"/>
      <c r="AC1209"/>
      <c r="AD1209"/>
      <c r="BX1209" s="2"/>
    </row>
    <row r="1210" spans="1:76" ht="15">
      <c r="A1210"/>
      <c r="AC1210"/>
      <c r="AD1210"/>
      <c r="BX1210" s="2"/>
    </row>
    <row r="1211" spans="1:76" ht="15">
      <c r="A1211"/>
      <c r="AC1211"/>
      <c r="AD1211"/>
      <c r="BX1211" s="2"/>
    </row>
    <row r="1212" spans="1:76" ht="15">
      <c r="A1212"/>
      <c r="AC1212"/>
      <c r="AD1212"/>
      <c r="BX1212" s="2"/>
    </row>
    <row r="1213" spans="1:76" ht="15">
      <c r="A1213"/>
      <c r="AC1213"/>
      <c r="AD1213"/>
      <c r="BX1213" s="2"/>
    </row>
    <row r="1214" spans="1:76" ht="15">
      <c r="A1214"/>
      <c r="AC1214"/>
      <c r="AD1214"/>
      <c r="BX1214" s="2"/>
    </row>
    <row r="1215" spans="1:76" ht="15">
      <c r="A1215"/>
      <c r="AC1215"/>
      <c r="AD1215"/>
      <c r="BX1215" s="2"/>
    </row>
    <row r="1216" spans="1:76" ht="15">
      <c r="A1216"/>
      <c r="AC1216"/>
      <c r="AD1216"/>
      <c r="BX1216" s="2"/>
    </row>
    <row r="1217" spans="1:76" ht="15">
      <c r="A1217"/>
      <c r="AC1217"/>
      <c r="AD1217"/>
      <c r="BX1217" s="2"/>
    </row>
    <row r="1218" spans="1:76" ht="15">
      <c r="A1218"/>
      <c r="AC1218"/>
      <c r="AD1218"/>
      <c r="BX1218" s="2"/>
    </row>
    <row r="1219" spans="1:76" ht="15">
      <c r="A1219"/>
      <c r="AC1219"/>
      <c r="AD1219"/>
      <c r="BX1219" s="2"/>
    </row>
    <row r="1220" spans="1:76" ht="15">
      <c r="A1220"/>
      <c r="AC1220"/>
      <c r="AD1220"/>
      <c r="BX1220" s="2"/>
    </row>
    <row r="1221" spans="1:76" ht="15">
      <c r="A1221"/>
      <c r="AC1221"/>
      <c r="AD1221"/>
      <c r="BX1221" s="2"/>
    </row>
    <row r="1222" spans="1:76" ht="15">
      <c r="A1222"/>
      <c r="AC1222"/>
      <c r="AD1222"/>
      <c r="BX1222" s="2"/>
    </row>
    <row r="1223" spans="1:76" ht="15">
      <c r="A1223"/>
      <c r="AC1223"/>
      <c r="AD1223"/>
      <c r="BX1223" s="2"/>
    </row>
    <row r="1224" spans="1:76" ht="15">
      <c r="A1224"/>
      <c r="AC1224"/>
      <c r="AD1224"/>
      <c r="BX1224" s="2"/>
    </row>
    <row r="1225" spans="1:76" ht="15">
      <c r="A1225"/>
      <c r="AC1225"/>
      <c r="AD1225"/>
      <c r="BX1225" s="2"/>
    </row>
    <row r="1226" spans="1:76" ht="15">
      <c r="A1226"/>
      <c r="AC1226"/>
      <c r="AD1226"/>
      <c r="BX1226" s="2"/>
    </row>
    <row r="1227" spans="1:76" ht="15">
      <c r="A1227"/>
      <c r="AC1227"/>
      <c r="AD1227"/>
      <c r="BX1227" s="2"/>
    </row>
    <row r="1228" spans="1:76" ht="15">
      <c r="A1228"/>
      <c r="AC1228"/>
      <c r="AD1228"/>
      <c r="BX1228" s="2"/>
    </row>
    <row r="1229" spans="1:76" ht="15">
      <c r="A1229"/>
      <c r="AC1229"/>
      <c r="AD1229"/>
      <c r="BX1229" s="2"/>
    </row>
    <row r="1230" spans="1:76" ht="15">
      <c r="A1230"/>
      <c r="AC1230"/>
      <c r="AD1230"/>
      <c r="BX1230" s="2"/>
    </row>
    <row r="1231" spans="1:76" ht="15">
      <c r="A1231"/>
      <c r="AC1231"/>
      <c r="AD1231"/>
      <c r="BX1231" s="2"/>
    </row>
    <row r="1232" spans="1:76" ht="15">
      <c r="A1232"/>
      <c r="AC1232"/>
      <c r="AD1232"/>
      <c r="BX1232" s="2"/>
    </row>
    <row r="1233" spans="1:76" ht="15">
      <c r="A1233"/>
      <c r="AC1233"/>
      <c r="AD1233"/>
      <c r="BX1233" s="2"/>
    </row>
    <row r="1234" spans="1:76" ht="15">
      <c r="A1234"/>
      <c r="AC1234"/>
      <c r="AD1234"/>
      <c r="BX1234" s="2"/>
    </row>
    <row r="1235" spans="1:76" ht="15">
      <c r="A1235"/>
      <c r="AC1235"/>
      <c r="AD1235"/>
      <c r="BX1235" s="2"/>
    </row>
    <row r="1236" spans="1:76" ht="15">
      <c r="A1236"/>
      <c r="AC1236"/>
      <c r="AD1236"/>
      <c r="BX1236" s="2"/>
    </row>
    <row r="1237" spans="1:76" ht="15">
      <c r="A1237"/>
      <c r="AC1237"/>
      <c r="AD1237"/>
      <c r="BX1237" s="2"/>
    </row>
    <row r="1238" spans="1:76" ht="15">
      <c r="A1238"/>
      <c r="AC1238"/>
      <c r="AD1238"/>
      <c r="BX1238" s="2"/>
    </row>
    <row r="1239" spans="1:76" ht="15">
      <c r="A1239"/>
      <c r="AC1239"/>
      <c r="AD1239"/>
      <c r="BX1239" s="2"/>
    </row>
    <row r="1240" spans="1:76" ht="15">
      <c r="A1240"/>
      <c r="AC1240"/>
      <c r="AD1240"/>
      <c r="BX1240" s="2"/>
    </row>
    <row r="1241" spans="1:76" ht="15">
      <c r="A1241"/>
      <c r="AC1241"/>
      <c r="AD1241"/>
      <c r="BX1241" s="2"/>
    </row>
    <row r="1242" spans="1:76" ht="15">
      <c r="A1242"/>
      <c r="AC1242"/>
      <c r="AD1242"/>
      <c r="BX1242" s="2"/>
    </row>
    <row r="1243" spans="1:76" ht="15">
      <c r="A1243"/>
      <c r="AC1243"/>
      <c r="AD1243"/>
      <c r="BX1243" s="2"/>
    </row>
    <row r="1244" spans="1:76" ht="15">
      <c r="A1244"/>
      <c r="AC1244"/>
      <c r="AD1244"/>
      <c r="BX1244" s="2"/>
    </row>
    <row r="1245" spans="1:76" ht="15">
      <c r="A1245"/>
      <c r="AC1245"/>
      <c r="AD1245"/>
      <c r="BX1245" s="2"/>
    </row>
    <row r="1246" spans="1:76" ht="15">
      <c r="A1246"/>
      <c r="AC1246"/>
      <c r="AD1246"/>
      <c r="BX1246" s="2"/>
    </row>
    <row r="1247" spans="1:76" ht="15">
      <c r="A1247"/>
      <c r="AC1247"/>
      <c r="AD1247"/>
      <c r="BX1247" s="2"/>
    </row>
    <row r="1248" spans="1:76" ht="15">
      <c r="A1248"/>
      <c r="AC1248"/>
      <c r="AD1248"/>
      <c r="BX1248" s="2"/>
    </row>
    <row r="1249" spans="1:76" ht="15">
      <c r="A1249"/>
      <c r="AC1249"/>
      <c r="AD1249"/>
      <c r="BX1249" s="2"/>
    </row>
    <row r="1250" spans="1:76" ht="15">
      <c r="A1250"/>
      <c r="AC1250"/>
      <c r="AD1250"/>
      <c r="BX1250" s="2"/>
    </row>
    <row r="1251" spans="1:76" ht="15">
      <c r="A1251"/>
      <c r="AC1251"/>
      <c r="AD1251"/>
      <c r="BX1251" s="2"/>
    </row>
    <row r="1252" spans="1:76" ht="15">
      <c r="A1252"/>
      <c r="AC1252"/>
      <c r="AD1252"/>
      <c r="BX1252" s="2"/>
    </row>
    <row r="1253" spans="1:76" ht="15">
      <c r="A1253"/>
      <c r="AC1253"/>
      <c r="AD1253"/>
      <c r="BX1253" s="2"/>
    </row>
    <row r="1254" spans="1:76" ht="15">
      <c r="A1254"/>
      <c r="AC1254"/>
      <c r="AD1254"/>
      <c r="BX1254" s="2"/>
    </row>
    <row r="1255" spans="1:76" ht="15">
      <c r="A1255"/>
      <c r="AC1255"/>
      <c r="AD1255"/>
      <c r="BX1255" s="2"/>
    </row>
    <row r="1256" spans="1:76" ht="15">
      <c r="A1256"/>
      <c r="AC1256"/>
      <c r="AD1256"/>
      <c r="BX1256" s="2"/>
    </row>
    <row r="1257" spans="1:76" ht="15">
      <c r="A1257"/>
      <c r="AC1257"/>
      <c r="AD1257"/>
      <c r="BX1257" s="2"/>
    </row>
    <row r="1258" spans="1:76" ht="15">
      <c r="A1258"/>
      <c r="AC1258"/>
      <c r="AD1258"/>
      <c r="BX1258" s="2"/>
    </row>
    <row r="1259" spans="1:76" ht="15">
      <c r="A1259"/>
      <c r="AC1259"/>
      <c r="AD1259"/>
      <c r="BX1259" s="2"/>
    </row>
    <row r="1260" spans="1:76" ht="15">
      <c r="A1260"/>
      <c r="AC1260"/>
      <c r="AD1260"/>
      <c r="BX1260" s="2"/>
    </row>
    <row r="1261" spans="1:76" ht="15">
      <c r="A1261"/>
      <c r="AC1261"/>
      <c r="AD1261"/>
      <c r="BX1261" s="2"/>
    </row>
    <row r="1262" spans="1:76" ht="15">
      <c r="A1262"/>
      <c r="AC1262"/>
      <c r="AD1262"/>
      <c r="BX1262" s="2"/>
    </row>
    <row r="1263" spans="1:76" ht="15">
      <c r="A1263"/>
      <c r="AC1263"/>
      <c r="AD1263"/>
      <c r="BX1263" s="2"/>
    </row>
    <row r="1264" spans="1:76" ht="15">
      <c r="A1264"/>
      <c r="AC1264"/>
      <c r="AD1264"/>
      <c r="BX1264" s="2"/>
    </row>
    <row r="1265" spans="1:76" ht="15">
      <c r="A1265"/>
      <c r="AC1265"/>
      <c r="AD1265"/>
      <c r="BX1265" s="2"/>
    </row>
    <row r="1266" spans="1:76" ht="15">
      <c r="A1266"/>
      <c r="AC1266"/>
      <c r="AD1266"/>
      <c r="BX1266" s="2"/>
    </row>
    <row r="1267" spans="1:76" ht="15">
      <c r="A1267"/>
      <c r="AC1267"/>
      <c r="AD1267"/>
      <c r="BX1267" s="2"/>
    </row>
    <row r="1268" spans="1:76" ht="15">
      <c r="A1268"/>
      <c r="AC1268"/>
      <c r="AD1268"/>
      <c r="BX1268" s="2"/>
    </row>
    <row r="1269" spans="1:76" ht="15">
      <c r="A1269"/>
      <c r="AC1269"/>
      <c r="AD1269"/>
      <c r="BX1269" s="2"/>
    </row>
    <row r="1270" spans="1:76" ht="15">
      <c r="A1270"/>
      <c r="AC1270"/>
      <c r="AD1270"/>
      <c r="BX1270" s="2"/>
    </row>
    <row r="1271" spans="1:76" ht="15">
      <c r="A1271"/>
      <c r="AC1271"/>
      <c r="AD1271"/>
      <c r="BX1271" s="2"/>
    </row>
    <row r="1272" spans="1:76" ht="15">
      <c r="A1272"/>
      <c r="AC1272"/>
      <c r="AD1272"/>
      <c r="BX1272" s="2"/>
    </row>
    <row r="1273" spans="1:76" ht="15">
      <c r="A1273"/>
      <c r="AC1273"/>
      <c r="AD1273"/>
      <c r="BX1273" s="2"/>
    </row>
    <row r="1274" spans="1:76" ht="15">
      <c r="A1274"/>
      <c r="AC1274"/>
      <c r="AD1274"/>
      <c r="BX1274" s="2"/>
    </row>
    <row r="1275" spans="1:76" ht="15">
      <c r="A1275"/>
      <c r="AC1275"/>
      <c r="AD1275"/>
      <c r="BX1275" s="2"/>
    </row>
    <row r="1276" spans="1:76" ht="15">
      <c r="A1276"/>
      <c r="AC1276"/>
      <c r="AD1276"/>
      <c r="BX1276" s="2"/>
    </row>
    <row r="1277" spans="1:76" ht="15">
      <c r="A1277"/>
      <c r="AC1277"/>
      <c r="AD1277"/>
      <c r="BX1277" s="2"/>
    </row>
    <row r="1278" spans="1:76" ht="15">
      <c r="A1278"/>
      <c r="AC1278"/>
      <c r="AD1278"/>
      <c r="BX1278" s="2"/>
    </row>
    <row r="1279" spans="1:76" ht="15">
      <c r="A1279"/>
      <c r="AC1279"/>
      <c r="AD1279"/>
      <c r="BX1279" s="2"/>
    </row>
    <row r="1280" spans="1:76" ht="15">
      <c r="A1280"/>
      <c r="AC1280"/>
      <c r="AD1280"/>
      <c r="BX1280" s="2"/>
    </row>
    <row r="1281" spans="1:76" ht="15">
      <c r="A1281"/>
      <c r="AC1281"/>
      <c r="AD1281"/>
      <c r="BX1281" s="2"/>
    </row>
    <row r="1282" spans="1:76" ht="15">
      <c r="A1282"/>
      <c r="AC1282"/>
      <c r="AD1282"/>
      <c r="BX1282" s="2"/>
    </row>
    <row r="1283" spans="1:76" ht="15">
      <c r="A1283"/>
      <c r="AC1283"/>
      <c r="AD1283"/>
      <c r="BX1283" s="2"/>
    </row>
    <row r="1284" spans="1:76" ht="15">
      <c r="A1284"/>
      <c r="AC1284"/>
      <c r="AD1284"/>
      <c r="BX1284" s="2"/>
    </row>
    <row r="1285" spans="1:76" ht="15">
      <c r="A1285"/>
      <c r="AC1285"/>
      <c r="AD1285"/>
      <c r="BX1285" s="2"/>
    </row>
    <row r="1286" spans="1:76" ht="15">
      <c r="A1286"/>
      <c r="AC1286"/>
      <c r="AD1286"/>
      <c r="BX1286" s="2"/>
    </row>
    <row r="1287" spans="1:76" ht="15">
      <c r="A1287"/>
      <c r="AC1287"/>
      <c r="AD1287"/>
      <c r="BX1287" s="2"/>
    </row>
    <row r="1288" spans="1:76" ht="15">
      <c r="A1288"/>
      <c r="AC1288"/>
      <c r="AD1288"/>
      <c r="BX1288" s="2"/>
    </row>
    <row r="1289" spans="1:76" ht="15">
      <c r="A1289"/>
      <c r="AC1289"/>
      <c r="AD1289"/>
      <c r="BX1289" s="2"/>
    </row>
    <row r="1290" spans="1:76" ht="15">
      <c r="A1290"/>
      <c r="AC1290"/>
      <c r="AD1290"/>
      <c r="BX1290" s="2"/>
    </row>
    <row r="1291" spans="1:76" ht="15">
      <c r="A1291"/>
      <c r="AC1291"/>
      <c r="AD1291"/>
      <c r="BX1291" s="2"/>
    </row>
    <row r="1292" spans="1:76" ht="15">
      <c r="A1292"/>
      <c r="AC1292"/>
      <c r="AD1292"/>
      <c r="BX1292" s="2"/>
    </row>
    <row r="1293" spans="1:76" ht="15">
      <c r="A1293"/>
      <c r="AC1293"/>
      <c r="AD1293"/>
      <c r="BX1293" s="2"/>
    </row>
    <row r="1294" spans="1:76" ht="15">
      <c r="A1294"/>
      <c r="AC1294"/>
      <c r="AD1294"/>
      <c r="BX1294" s="2"/>
    </row>
    <row r="1295" spans="1:76" ht="15">
      <c r="A1295"/>
      <c r="AC1295"/>
      <c r="AD1295"/>
      <c r="BX1295" s="2"/>
    </row>
    <row r="1296" spans="1:76" ht="15">
      <c r="A1296"/>
      <c r="AC1296"/>
      <c r="AD1296"/>
      <c r="BX1296" s="2"/>
    </row>
    <row r="1297" spans="1:76" ht="15">
      <c r="A1297"/>
      <c r="AC1297"/>
      <c r="AD1297"/>
      <c r="BX1297" s="2"/>
    </row>
    <row r="1298" spans="1:76" ht="15">
      <c r="A1298"/>
      <c r="AC1298"/>
      <c r="AD1298"/>
      <c r="BX1298" s="2"/>
    </row>
    <row r="1299" spans="1:76" ht="15">
      <c r="A1299"/>
      <c r="AC1299"/>
      <c r="AD1299"/>
      <c r="BX1299" s="2"/>
    </row>
    <row r="1300" spans="1:76" ht="15">
      <c r="A1300"/>
      <c r="AC1300"/>
      <c r="AD1300"/>
      <c r="BX1300" s="2"/>
    </row>
    <row r="1301" spans="1:76" ht="15">
      <c r="A1301"/>
      <c r="AC1301"/>
      <c r="AD1301"/>
      <c r="BX1301" s="2"/>
    </row>
    <row r="1302" spans="1:76" ht="15">
      <c r="A1302"/>
      <c r="AC1302"/>
      <c r="AD1302"/>
      <c r="BX1302" s="2"/>
    </row>
    <row r="1303" spans="1:76" ht="15">
      <c r="A1303"/>
      <c r="AC1303"/>
      <c r="AD1303"/>
      <c r="BX1303" s="2"/>
    </row>
    <row r="1304" spans="1:76" ht="15">
      <c r="A1304"/>
      <c r="AC1304"/>
      <c r="AD1304"/>
      <c r="BX1304" s="2"/>
    </row>
    <row r="1305" spans="1:76" ht="15">
      <c r="A1305"/>
      <c r="AC1305"/>
      <c r="AD1305"/>
      <c r="BX1305" s="2"/>
    </row>
    <row r="1306" spans="1:76" ht="15">
      <c r="A1306"/>
      <c r="AC1306"/>
      <c r="AD1306"/>
      <c r="BX1306" s="2"/>
    </row>
    <row r="1307" spans="1:76" ht="15">
      <c r="A1307"/>
      <c r="AC1307"/>
      <c r="AD1307"/>
      <c r="BX1307" s="2"/>
    </row>
    <row r="1308" spans="1:76" ht="15">
      <c r="A1308"/>
      <c r="AC1308"/>
      <c r="AD1308"/>
      <c r="BX1308" s="2"/>
    </row>
    <row r="1309" spans="1:76" ht="15">
      <c r="A1309"/>
      <c r="AC1309"/>
      <c r="AD1309"/>
      <c r="BX1309" s="2"/>
    </row>
    <row r="1310" spans="1:76" ht="15">
      <c r="A1310"/>
      <c r="AC1310"/>
      <c r="AD1310"/>
      <c r="BX1310" s="2"/>
    </row>
    <row r="1311" spans="1:76" ht="15">
      <c r="A1311"/>
      <c r="AC1311"/>
      <c r="AD1311"/>
      <c r="BX1311" s="2"/>
    </row>
    <row r="1312" spans="1:76" ht="15">
      <c r="A1312"/>
      <c r="AC1312"/>
      <c r="AD1312"/>
      <c r="BX1312" s="2"/>
    </row>
    <row r="1313" spans="1:76" ht="15">
      <c r="A1313"/>
      <c r="AC1313"/>
      <c r="AD1313"/>
      <c r="BX1313" s="2"/>
    </row>
    <row r="1314" spans="1:76" ht="15">
      <c r="A1314"/>
      <c r="AC1314"/>
      <c r="AD1314"/>
      <c r="BX1314" s="2"/>
    </row>
    <row r="1315" spans="1:76" ht="15">
      <c r="A1315"/>
      <c r="AC1315"/>
      <c r="AD1315"/>
      <c r="BX1315" s="2"/>
    </row>
    <row r="1316" spans="1:76" ht="15">
      <c r="A1316"/>
      <c r="AC1316"/>
      <c r="AD1316"/>
      <c r="BX1316" s="2"/>
    </row>
    <row r="1317" spans="1:76" ht="15">
      <c r="A1317"/>
      <c r="AC1317"/>
      <c r="AD1317"/>
      <c r="BX1317" s="2"/>
    </row>
    <row r="1318" spans="1:76" ht="15">
      <c r="A1318"/>
      <c r="AC1318"/>
      <c r="AD1318"/>
      <c r="BX1318" s="2"/>
    </row>
    <row r="1319" spans="1:76" ht="15">
      <c r="A1319"/>
      <c r="AC1319"/>
      <c r="AD1319"/>
      <c r="BX1319" s="2"/>
    </row>
    <row r="1320" spans="1:76" ht="15">
      <c r="A1320"/>
      <c r="AC1320"/>
      <c r="AD1320"/>
      <c r="BX1320" s="2"/>
    </row>
    <row r="1321" spans="1:76" ht="15">
      <c r="A1321"/>
      <c r="AC1321"/>
      <c r="AD1321"/>
      <c r="BX1321" s="2"/>
    </row>
    <row r="1322" spans="1:76" ht="15">
      <c r="A1322"/>
      <c r="AC1322"/>
      <c r="AD1322"/>
      <c r="BX1322" s="2"/>
    </row>
    <row r="1323" spans="1:76" ht="15">
      <c r="A1323"/>
      <c r="AC1323"/>
      <c r="AD1323"/>
      <c r="BX1323" s="2"/>
    </row>
    <row r="1324" spans="1:76" ht="15">
      <c r="A1324"/>
      <c r="AC1324"/>
      <c r="AD1324"/>
      <c r="BX1324" s="2"/>
    </row>
    <row r="1325" spans="1:76" ht="15">
      <c r="A1325"/>
      <c r="AC1325"/>
      <c r="AD1325"/>
      <c r="BX1325" s="2"/>
    </row>
    <row r="1326" spans="1:76" ht="15">
      <c r="A1326"/>
      <c r="AC1326"/>
      <c r="AD1326"/>
      <c r="BX1326" s="2"/>
    </row>
    <row r="1327" spans="1:76" ht="15">
      <c r="A1327"/>
      <c r="AC1327"/>
      <c r="AD1327"/>
      <c r="BX1327" s="2"/>
    </row>
    <row r="1328" spans="1:76" ht="15">
      <c r="A1328"/>
      <c r="AC1328"/>
      <c r="AD1328"/>
      <c r="BX1328" s="2"/>
    </row>
    <row r="1329" spans="1:76" ht="15">
      <c r="A1329"/>
      <c r="AC1329"/>
      <c r="AD1329"/>
      <c r="BX1329" s="2"/>
    </row>
    <row r="1330" spans="1:76" ht="15">
      <c r="A1330"/>
      <c r="AC1330"/>
      <c r="AD1330"/>
      <c r="BX1330" s="2"/>
    </row>
    <row r="1331" spans="1:76" ht="15">
      <c r="A1331"/>
      <c r="AC1331"/>
      <c r="AD1331"/>
      <c r="BX1331" s="2"/>
    </row>
    <row r="1332" spans="1:76" ht="15">
      <c r="A1332"/>
      <c r="AC1332"/>
      <c r="AD1332"/>
      <c r="BX1332" s="2"/>
    </row>
    <row r="1333" spans="1:76" ht="15">
      <c r="A1333"/>
      <c r="AC1333"/>
      <c r="AD1333"/>
      <c r="BX1333" s="2"/>
    </row>
    <row r="1334" spans="1:76" ht="15">
      <c r="A1334"/>
      <c r="AC1334"/>
      <c r="AD1334"/>
      <c r="BX1334" s="2"/>
    </row>
    <row r="1335" spans="1:76" ht="15">
      <c r="A1335"/>
      <c r="AC1335"/>
      <c r="AD1335"/>
      <c r="BX1335" s="2"/>
    </row>
    <row r="1336" spans="1:76" ht="15">
      <c r="A1336"/>
      <c r="AC1336"/>
      <c r="AD1336"/>
      <c r="BX1336" s="2"/>
    </row>
    <row r="1337" spans="1:76" ht="15">
      <c r="A1337"/>
      <c r="AC1337"/>
      <c r="AD1337"/>
      <c r="BX1337" s="2"/>
    </row>
    <row r="1338" spans="1:76" ht="15">
      <c r="A1338"/>
      <c r="AC1338"/>
      <c r="AD1338"/>
      <c r="BX1338" s="2"/>
    </row>
    <row r="1339" spans="1:76" ht="15">
      <c r="A1339"/>
      <c r="AC1339"/>
      <c r="AD1339"/>
      <c r="BX1339" s="2"/>
    </row>
    <row r="1340" spans="1:76" ht="15">
      <c r="A1340"/>
      <c r="AC1340"/>
      <c r="AD1340"/>
      <c r="BX1340" s="2"/>
    </row>
    <row r="1341" spans="1:76" ht="15">
      <c r="A1341"/>
      <c r="AC1341"/>
      <c r="AD1341"/>
      <c r="BX1341" s="2"/>
    </row>
    <row r="1342" spans="1:76" ht="15">
      <c r="A1342"/>
      <c r="AC1342"/>
      <c r="AD1342"/>
      <c r="BX1342" s="2"/>
    </row>
    <row r="1343" spans="1:76" ht="15">
      <c r="A1343"/>
      <c r="AC1343"/>
      <c r="AD1343"/>
      <c r="BX1343" s="2"/>
    </row>
    <row r="1344" spans="1:76" ht="15">
      <c r="A1344"/>
      <c r="AC1344"/>
      <c r="AD1344"/>
      <c r="BX1344" s="2"/>
    </row>
    <row r="1345" spans="1:76" ht="15">
      <c r="A1345"/>
      <c r="AC1345"/>
      <c r="AD1345"/>
      <c r="BX1345" s="2"/>
    </row>
    <row r="1346" spans="1:76" ht="15">
      <c r="A1346"/>
      <c r="AC1346"/>
      <c r="AD1346"/>
      <c r="BX1346" s="2"/>
    </row>
    <row r="1347" spans="1:76" ht="15">
      <c r="A1347"/>
      <c r="AC1347"/>
      <c r="AD1347"/>
      <c r="BX1347" s="2"/>
    </row>
    <row r="1348" spans="1:76" ht="15">
      <c r="A1348"/>
      <c r="AC1348"/>
      <c r="AD1348"/>
      <c r="BX1348" s="2"/>
    </row>
    <row r="1349" spans="1:76" ht="15">
      <c r="A1349"/>
      <c r="AC1349"/>
      <c r="AD1349"/>
      <c r="BX1349" s="2"/>
    </row>
    <row r="1350" spans="1:76" ht="15">
      <c r="A1350"/>
      <c r="AC1350"/>
      <c r="AD1350"/>
      <c r="BX1350" s="2"/>
    </row>
    <row r="1351" spans="1:76" ht="15">
      <c r="A1351"/>
      <c r="AC1351"/>
      <c r="AD1351"/>
      <c r="BX1351" s="2"/>
    </row>
    <row r="1352" spans="1:76" ht="15">
      <c r="A1352"/>
      <c r="AC1352"/>
      <c r="AD1352"/>
      <c r="BX1352" s="2"/>
    </row>
    <row r="1353" spans="1:76" ht="15">
      <c r="A1353"/>
      <c r="AC1353"/>
      <c r="AD1353"/>
      <c r="BX1353" s="2"/>
    </row>
    <row r="1354" spans="1:76" ht="15">
      <c r="A1354"/>
      <c r="AC1354"/>
      <c r="AD1354"/>
      <c r="BX1354" s="2"/>
    </row>
    <row r="1355" spans="1:76" ht="15">
      <c r="A1355"/>
      <c r="AC1355"/>
      <c r="AD1355"/>
      <c r="BX1355" s="2"/>
    </row>
    <row r="1356" spans="1:76" ht="15">
      <c r="A1356"/>
      <c r="AC1356"/>
      <c r="AD1356"/>
      <c r="BX1356" s="2"/>
    </row>
    <row r="1357" spans="1:76" ht="15">
      <c r="A1357"/>
      <c r="AC1357"/>
      <c r="AD1357"/>
      <c r="BX1357" s="2"/>
    </row>
    <row r="1358" spans="1:76" ht="15">
      <c r="A1358"/>
      <c r="AC1358"/>
      <c r="AD1358"/>
      <c r="BX1358" s="2"/>
    </row>
    <row r="1359" spans="1:76" ht="15">
      <c r="A1359"/>
      <c r="AC1359"/>
      <c r="AD1359"/>
      <c r="BX1359" s="2"/>
    </row>
    <row r="1360" spans="1:76" ht="15">
      <c r="A1360"/>
      <c r="AC1360"/>
      <c r="AD1360"/>
      <c r="BX1360" s="2"/>
    </row>
    <row r="1361" spans="1:76" ht="15">
      <c r="A1361"/>
      <c r="AC1361"/>
      <c r="AD1361"/>
      <c r="BX1361" s="2"/>
    </row>
    <row r="1362" spans="1:76" ht="15">
      <c r="A1362"/>
      <c r="AC1362"/>
      <c r="AD1362"/>
      <c r="BX1362" s="2"/>
    </row>
    <row r="1363" spans="1:76" ht="15">
      <c r="A1363"/>
      <c r="AC1363"/>
      <c r="AD1363"/>
      <c r="BX1363" s="2"/>
    </row>
    <row r="1364" spans="1:76" ht="15">
      <c r="A1364"/>
      <c r="AC1364"/>
      <c r="AD1364"/>
      <c r="BX1364" s="2"/>
    </row>
    <row r="1365" spans="1:76" ht="15">
      <c r="A1365"/>
      <c r="AC1365"/>
      <c r="AD1365"/>
      <c r="BX1365" s="2"/>
    </row>
    <row r="1366" spans="1:76" ht="15">
      <c r="A1366"/>
      <c r="AC1366"/>
      <c r="AD1366"/>
      <c r="BX1366" s="2"/>
    </row>
    <row r="1367" spans="1:76" ht="15">
      <c r="A1367"/>
      <c r="AC1367"/>
      <c r="AD1367"/>
      <c r="BX1367" s="2"/>
    </row>
    <row r="1368" spans="1:76" ht="15">
      <c r="A1368"/>
      <c r="AC1368"/>
      <c r="AD1368"/>
      <c r="BX1368" s="2"/>
    </row>
    <row r="1369" spans="1:76" ht="15">
      <c r="A1369"/>
      <c r="AC1369"/>
      <c r="AD1369"/>
      <c r="BX1369" s="2"/>
    </row>
    <row r="1370" spans="1:76" ht="15">
      <c r="A1370"/>
      <c r="AC1370"/>
      <c r="AD1370"/>
      <c r="BX1370" s="2"/>
    </row>
    <row r="1371" spans="1:76" ht="15">
      <c r="A1371"/>
      <c r="AC1371"/>
      <c r="AD1371"/>
      <c r="BX1371" s="2"/>
    </row>
    <row r="1372" spans="1:76" ht="15">
      <c r="A1372"/>
      <c r="AC1372"/>
      <c r="AD1372"/>
      <c r="BX1372" s="2"/>
    </row>
    <row r="1373" spans="1:76" ht="15">
      <c r="A1373"/>
      <c r="AC1373"/>
      <c r="AD1373"/>
      <c r="BX1373" s="2"/>
    </row>
    <row r="1374" spans="1:76" ht="15">
      <c r="A1374"/>
      <c r="AC1374"/>
      <c r="AD1374"/>
      <c r="BX1374" s="2"/>
    </row>
    <row r="1375" spans="1:76" ht="15">
      <c r="A1375"/>
      <c r="AC1375"/>
      <c r="AD1375"/>
      <c r="BX1375" s="2"/>
    </row>
    <row r="1376" spans="1:76" ht="15">
      <c r="A1376"/>
      <c r="AC1376"/>
      <c r="AD1376"/>
      <c r="BX1376" s="2"/>
    </row>
    <row r="1377" spans="1:76" ht="15">
      <c r="A1377"/>
      <c r="AC1377"/>
      <c r="AD1377"/>
      <c r="BX1377" s="2"/>
    </row>
    <row r="1378" spans="1:76" ht="15">
      <c r="A1378"/>
      <c r="AC1378"/>
      <c r="AD1378"/>
      <c r="BX1378" s="2"/>
    </row>
    <row r="1379" spans="1:76" ht="15">
      <c r="A1379"/>
      <c r="AC1379"/>
      <c r="AD1379"/>
      <c r="BX1379" s="2"/>
    </row>
    <row r="1380" spans="1:76" ht="15">
      <c r="A1380"/>
      <c r="AC1380"/>
      <c r="AD1380"/>
      <c r="BX1380" s="2"/>
    </row>
    <row r="1381" spans="1:76" ht="15">
      <c r="A1381"/>
      <c r="AC1381"/>
      <c r="AD1381"/>
      <c r="BX1381" s="2"/>
    </row>
    <row r="1382" spans="1:76" ht="15">
      <c r="A1382"/>
      <c r="AC1382"/>
      <c r="AD1382"/>
      <c r="BX1382" s="2"/>
    </row>
    <row r="1383" spans="1:76" ht="15">
      <c r="A1383"/>
      <c r="AC1383"/>
      <c r="AD1383"/>
      <c r="BX1383" s="2"/>
    </row>
    <row r="1384" spans="1:76" ht="15">
      <c r="A1384"/>
      <c r="AC1384"/>
      <c r="AD1384"/>
      <c r="BX1384" s="2"/>
    </row>
    <row r="1385" spans="1:76" ht="15">
      <c r="A1385"/>
      <c r="AC1385"/>
      <c r="AD1385"/>
      <c r="BX1385" s="2"/>
    </row>
    <row r="1386" spans="1:76" ht="15">
      <c r="A1386"/>
      <c r="AC1386"/>
      <c r="AD1386"/>
      <c r="BX1386" s="2"/>
    </row>
    <row r="1387" spans="1:76" ht="15">
      <c r="A1387"/>
      <c r="AC1387"/>
      <c r="AD1387"/>
      <c r="BX1387" s="2"/>
    </row>
    <row r="1388" spans="1:76" ht="15">
      <c r="A1388"/>
      <c r="AC1388"/>
      <c r="AD1388"/>
      <c r="BX1388" s="2"/>
    </row>
    <row r="1389" spans="1:76" ht="15">
      <c r="A1389"/>
      <c r="AC1389"/>
      <c r="AD1389"/>
      <c r="BX1389" s="2"/>
    </row>
    <row r="1390" spans="1:76" ht="15">
      <c r="A1390"/>
      <c r="AC1390"/>
      <c r="AD1390"/>
      <c r="BX1390" s="2"/>
    </row>
    <row r="1391" spans="1:76" ht="15">
      <c r="A1391"/>
      <c r="AC1391"/>
      <c r="AD1391"/>
      <c r="BX1391" s="2"/>
    </row>
    <row r="1392" spans="1:76" ht="15">
      <c r="A1392"/>
      <c r="AC1392"/>
      <c r="AD1392"/>
      <c r="BX1392" s="2"/>
    </row>
    <row r="1393" spans="1:76" ht="15">
      <c r="A1393"/>
      <c r="AC1393"/>
      <c r="AD1393"/>
      <c r="BX1393" s="2"/>
    </row>
    <row r="1394" spans="1:76" ht="15">
      <c r="A1394"/>
      <c r="AC1394"/>
      <c r="AD1394"/>
      <c r="BX1394" s="2"/>
    </row>
    <row r="1395" spans="1:76" ht="15">
      <c r="A1395"/>
      <c r="AC1395"/>
      <c r="AD1395"/>
      <c r="BX1395" s="2"/>
    </row>
    <row r="1396" spans="1:76" ht="15">
      <c r="A1396"/>
      <c r="AC1396"/>
      <c r="AD1396"/>
      <c r="BX1396" s="2"/>
    </row>
    <row r="1397" spans="1:76" ht="15">
      <c r="A1397"/>
      <c r="AC1397"/>
      <c r="AD1397"/>
      <c r="BX1397" s="2"/>
    </row>
    <row r="1398" spans="1:76" ht="15">
      <c r="A1398"/>
      <c r="AC1398"/>
      <c r="AD1398"/>
      <c r="BX1398" s="2"/>
    </row>
    <row r="1399" spans="1:76" ht="15">
      <c r="A1399"/>
      <c r="AC1399"/>
      <c r="AD1399"/>
      <c r="BX1399" s="2"/>
    </row>
    <row r="1400" spans="1:76" ht="15">
      <c r="A1400"/>
      <c r="AC1400"/>
      <c r="AD1400"/>
      <c r="BX1400" s="2"/>
    </row>
    <row r="1401" spans="1:76" ht="15">
      <c r="A1401"/>
      <c r="AC1401"/>
      <c r="AD1401"/>
      <c r="BX1401" s="2"/>
    </row>
    <row r="1402" spans="1:76" ht="15">
      <c r="A1402"/>
      <c r="AC1402"/>
      <c r="AD1402"/>
      <c r="BX1402" s="2"/>
    </row>
    <row r="1403" spans="1:76" ht="15">
      <c r="A1403"/>
      <c r="AC1403"/>
      <c r="AD1403"/>
      <c r="BX1403" s="2"/>
    </row>
    <row r="1404" spans="1:76" ht="15">
      <c r="A1404"/>
      <c r="AC1404"/>
      <c r="AD1404"/>
      <c r="BX1404" s="2"/>
    </row>
    <row r="1405" spans="1:76" ht="15">
      <c r="A1405"/>
      <c r="AC1405"/>
      <c r="AD1405"/>
      <c r="BX1405" s="2"/>
    </row>
    <row r="1406" spans="1:76" ht="15">
      <c r="A1406"/>
      <c r="AC1406"/>
      <c r="AD1406"/>
      <c r="BX1406" s="2"/>
    </row>
    <row r="1407" spans="1:76" ht="15">
      <c r="A1407"/>
      <c r="AC1407"/>
      <c r="AD1407"/>
      <c r="BX1407" s="2"/>
    </row>
    <row r="1408" spans="1:76" ht="15">
      <c r="A1408"/>
      <c r="AC1408"/>
      <c r="AD1408"/>
      <c r="BX1408" s="2"/>
    </row>
    <row r="1409" spans="1:76" ht="15">
      <c r="A1409"/>
      <c r="AC1409"/>
      <c r="AD1409"/>
      <c r="BX1409" s="2"/>
    </row>
    <row r="1410" spans="1:76" ht="15">
      <c r="A1410"/>
      <c r="AC1410"/>
      <c r="AD1410"/>
      <c r="BX1410" s="2"/>
    </row>
    <row r="1411" spans="1:76" ht="15">
      <c r="A1411"/>
      <c r="AC1411"/>
      <c r="AD1411"/>
      <c r="BX1411" s="2"/>
    </row>
    <row r="1412" spans="1:76" ht="15">
      <c r="A1412"/>
      <c r="AC1412"/>
      <c r="AD1412"/>
      <c r="BX1412" s="2"/>
    </row>
    <row r="1413" spans="1:76" ht="15">
      <c r="A1413"/>
      <c r="AC1413"/>
      <c r="AD1413"/>
      <c r="BX1413" s="2"/>
    </row>
    <row r="1414" spans="1:76" ht="15">
      <c r="A1414"/>
      <c r="AC1414"/>
      <c r="AD1414"/>
      <c r="BX1414" s="2"/>
    </row>
    <row r="1415" spans="1:76" ht="15">
      <c r="A1415"/>
      <c r="AC1415"/>
      <c r="AD1415"/>
      <c r="BX1415" s="2"/>
    </row>
    <row r="1416" spans="1:76" ht="15">
      <c r="A1416"/>
      <c r="AC1416"/>
      <c r="AD1416"/>
      <c r="BX1416" s="2"/>
    </row>
    <row r="1417" spans="1:76" ht="15">
      <c r="A1417"/>
      <c r="AC1417"/>
      <c r="AD1417"/>
      <c r="BX1417" s="2"/>
    </row>
    <row r="1418" spans="1:76" ht="15">
      <c r="A1418"/>
      <c r="AC1418"/>
      <c r="AD1418"/>
      <c r="BX1418" s="2"/>
    </row>
    <row r="1419" spans="1:76" ht="15">
      <c r="A1419"/>
      <c r="AC1419"/>
      <c r="AD1419"/>
      <c r="BX1419" s="2"/>
    </row>
    <row r="1420" spans="1:76" ht="15">
      <c r="A1420"/>
      <c r="AC1420"/>
      <c r="AD1420"/>
      <c r="BX1420" s="2"/>
    </row>
    <row r="1421" spans="1:76" ht="15">
      <c r="A1421"/>
      <c r="AC1421"/>
      <c r="AD1421"/>
      <c r="BX1421" s="2"/>
    </row>
    <row r="1422" spans="1:76" ht="15">
      <c r="A1422"/>
      <c r="AC1422"/>
      <c r="AD1422"/>
      <c r="BX1422" s="2"/>
    </row>
    <row r="1423" spans="1:76" ht="15">
      <c r="A1423"/>
      <c r="AC1423"/>
      <c r="AD1423"/>
      <c r="BX1423" s="2"/>
    </row>
    <row r="1424" spans="1:76" ht="15">
      <c r="A1424"/>
      <c r="AC1424"/>
      <c r="AD1424"/>
      <c r="BX1424" s="2"/>
    </row>
    <row r="1425" spans="1:76" ht="15">
      <c r="A1425"/>
      <c r="AC1425"/>
      <c r="AD1425"/>
      <c r="BX1425" s="2"/>
    </row>
    <row r="1426" spans="1:76" ht="15">
      <c r="A1426"/>
      <c r="AC1426"/>
      <c r="AD1426"/>
      <c r="BX1426" s="2"/>
    </row>
    <row r="1427" spans="1:76" ht="15">
      <c r="A1427"/>
      <c r="AC1427"/>
      <c r="AD1427"/>
      <c r="BX1427" s="2"/>
    </row>
    <row r="1428" spans="1:76" ht="15">
      <c r="A1428"/>
      <c r="AC1428"/>
      <c r="AD1428"/>
      <c r="BX1428" s="2"/>
    </row>
    <row r="1429" spans="1:76" ht="15">
      <c r="A1429"/>
      <c r="AC1429"/>
      <c r="AD1429"/>
      <c r="BX1429" s="2"/>
    </row>
    <row r="1430" spans="1:76" ht="15">
      <c r="A1430"/>
      <c r="AC1430"/>
      <c r="AD1430"/>
      <c r="BX1430" s="2"/>
    </row>
    <row r="1431" spans="1:76" ht="15">
      <c r="A1431"/>
      <c r="AC1431"/>
      <c r="AD1431"/>
      <c r="BX1431" s="2"/>
    </row>
    <row r="1432" spans="1:76" ht="15">
      <c r="A1432"/>
      <c r="AC1432"/>
      <c r="AD1432"/>
      <c r="BX1432" s="2"/>
    </row>
    <row r="1433" spans="1:76" ht="15">
      <c r="A1433"/>
      <c r="AC1433"/>
      <c r="AD1433"/>
      <c r="BX1433" s="2"/>
    </row>
    <row r="1434" spans="1:76" ht="15">
      <c r="A1434"/>
      <c r="AC1434"/>
      <c r="AD1434"/>
      <c r="BX1434" s="2"/>
    </row>
    <row r="1435" spans="1:76" ht="15">
      <c r="A1435"/>
      <c r="AC1435"/>
      <c r="AD1435"/>
      <c r="BX1435" s="2"/>
    </row>
    <row r="1436" spans="1:76" ht="15">
      <c r="A1436"/>
      <c r="AC1436"/>
      <c r="AD1436"/>
      <c r="BX1436" s="2"/>
    </row>
    <row r="1437" spans="1:76" ht="15">
      <c r="A1437"/>
      <c r="AC1437"/>
      <c r="AD1437"/>
      <c r="BX1437" s="2"/>
    </row>
    <row r="1438" spans="1:76" ht="15">
      <c r="A1438"/>
      <c r="AC1438"/>
      <c r="AD1438"/>
      <c r="BX1438" s="2"/>
    </row>
    <row r="1439" spans="1:76" ht="15">
      <c r="A1439"/>
      <c r="AC1439"/>
      <c r="AD1439"/>
      <c r="BX1439" s="2"/>
    </row>
    <row r="1440" spans="1:76" ht="15">
      <c r="A1440"/>
      <c r="AC1440"/>
      <c r="AD1440"/>
      <c r="BX1440" s="2"/>
    </row>
    <row r="1441" spans="1:76" ht="15">
      <c r="A1441"/>
      <c r="AC1441"/>
      <c r="AD1441"/>
      <c r="BX1441" s="2"/>
    </row>
    <row r="1442" spans="1:76" ht="15">
      <c r="A1442"/>
      <c r="AC1442"/>
      <c r="AD1442"/>
      <c r="BX1442" s="2"/>
    </row>
    <row r="1443" spans="1:76" ht="15">
      <c r="A1443"/>
      <c r="AC1443"/>
      <c r="AD1443"/>
      <c r="BX1443" s="2"/>
    </row>
    <row r="1444" spans="1:76" ht="15">
      <c r="A1444"/>
      <c r="AC1444"/>
      <c r="AD1444"/>
      <c r="BX1444" s="2"/>
    </row>
    <row r="1445" spans="1:76" ht="15">
      <c r="A1445"/>
      <c r="AC1445"/>
      <c r="AD1445"/>
      <c r="BX1445" s="2"/>
    </row>
    <row r="1446" spans="1:76" ht="15">
      <c r="A1446"/>
      <c r="AC1446"/>
      <c r="AD1446"/>
      <c r="BX1446" s="2"/>
    </row>
    <row r="1447" spans="1:76" ht="15">
      <c r="A1447"/>
      <c r="AC1447"/>
      <c r="AD1447"/>
      <c r="BX1447" s="2"/>
    </row>
    <row r="1448" spans="1:76" ht="15">
      <c r="A1448"/>
      <c r="AC1448"/>
      <c r="AD1448"/>
      <c r="BX1448" s="2"/>
    </row>
    <row r="1449" spans="1:76" ht="15">
      <c r="A1449"/>
      <c r="AC1449"/>
      <c r="AD1449"/>
      <c r="BX1449" s="2"/>
    </row>
    <row r="1450" spans="1:76" ht="15">
      <c r="A1450"/>
      <c r="AC1450"/>
      <c r="AD1450"/>
      <c r="BX1450" s="2"/>
    </row>
    <row r="1451" spans="1:76" ht="15">
      <c r="A1451"/>
      <c r="AC1451"/>
      <c r="AD1451"/>
      <c r="BX1451" s="2"/>
    </row>
    <row r="1452" spans="1:76" ht="15">
      <c r="A1452"/>
      <c r="AC1452"/>
      <c r="AD1452"/>
      <c r="BX1452" s="2"/>
    </row>
    <row r="1453" spans="1:76" ht="15">
      <c r="A1453"/>
      <c r="AC1453"/>
      <c r="AD1453"/>
      <c r="BX1453" s="2"/>
    </row>
    <row r="1454" spans="1:76" ht="15">
      <c r="A1454"/>
      <c r="AC1454"/>
      <c r="AD1454"/>
      <c r="BX1454" s="2"/>
    </row>
    <row r="1455" spans="1:76" ht="15">
      <c r="A1455"/>
      <c r="AC1455"/>
      <c r="AD1455"/>
      <c r="BX1455" s="2"/>
    </row>
    <row r="1456" spans="1:76" ht="15">
      <c r="A1456"/>
      <c r="AC1456"/>
      <c r="AD1456"/>
      <c r="BX1456" s="2"/>
    </row>
    <row r="1457" spans="1:76" ht="15">
      <c r="A1457"/>
      <c r="AC1457"/>
      <c r="AD1457"/>
      <c r="BX1457" s="2"/>
    </row>
    <row r="1458" spans="1:76" ht="15">
      <c r="A1458"/>
      <c r="AC1458"/>
      <c r="AD1458"/>
      <c r="BX1458" s="2"/>
    </row>
    <row r="1459" spans="1:76" ht="15">
      <c r="A1459"/>
      <c r="AC1459"/>
      <c r="AD1459"/>
      <c r="BX1459" s="2"/>
    </row>
    <row r="1460" spans="1:76" ht="15">
      <c r="A1460"/>
      <c r="AC1460"/>
      <c r="AD1460"/>
      <c r="BX1460" s="2"/>
    </row>
    <row r="1461" spans="1:76" ht="15">
      <c r="A1461"/>
      <c r="AC1461"/>
      <c r="AD1461"/>
      <c r="BX1461" s="2"/>
    </row>
    <row r="1462" spans="1:76" ht="15">
      <c r="A1462"/>
      <c r="AC1462"/>
      <c r="AD1462"/>
      <c r="BX1462" s="2"/>
    </row>
    <row r="1463" spans="1:76" ht="15">
      <c r="A1463"/>
      <c r="AC1463"/>
      <c r="AD1463"/>
      <c r="BX1463" s="2"/>
    </row>
    <row r="1464" spans="1:76" ht="15">
      <c r="A1464"/>
      <c r="AC1464"/>
      <c r="AD1464"/>
      <c r="BX1464" s="2"/>
    </row>
    <row r="1465" spans="1:76" ht="15">
      <c r="A1465"/>
      <c r="AC1465"/>
      <c r="AD1465"/>
      <c r="BX1465" s="2"/>
    </row>
    <row r="1466" spans="1:76" ht="15">
      <c r="A1466"/>
      <c r="AC1466"/>
      <c r="AD1466"/>
      <c r="BX1466" s="2"/>
    </row>
    <row r="1467" spans="1:76" ht="15">
      <c r="A1467"/>
      <c r="AC1467"/>
      <c r="AD1467"/>
      <c r="BX1467" s="2"/>
    </row>
    <row r="1468" spans="1:76" ht="15">
      <c r="A1468"/>
      <c r="AC1468"/>
      <c r="AD1468"/>
      <c r="BX1468" s="2"/>
    </row>
    <row r="1469" spans="1:76" ht="15">
      <c r="A1469"/>
      <c r="AC1469"/>
      <c r="AD1469"/>
      <c r="BX1469" s="2"/>
    </row>
    <row r="1470" spans="1:76" ht="15">
      <c r="A1470"/>
      <c r="AC1470"/>
      <c r="AD1470"/>
      <c r="BX1470" s="2"/>
    </row>
    <row r="1471" spans="1:76" ht="15">
      <c r="A1471"/>
      <c r="AC1471"/>
      <c r="AD1471"/>
      <c r="BX1471" s="2"/>
    </row>
    <row r="1472" spans="1:76" ht="15">
      <c r="A1472"/>
      <c r="AC1472"/>
      <c r="AD1472"/>
      <c r="BX1472" s="2"/>
    </row>
    <row r="1473" spans="1:76" ht="15">
      <c r="A1473"/>
      <c r="AC1473"/>
      <c r="AD1473"/>
      <c r="BX1473" s="2"/>
    </row>
    <row r="1474" spans="1:76" ht="15">
      <c r="A1474"/>
      <c r="AC1474"/>
      <c r="AD1474"/>
      <c r="BX1474" s="2"/>
    </row>
    <row r="1475" spans="1:76" ht="15">
      <c r="A1475"/>
      <c r="AC1475"/>
      <c r="AD1475"/>
      <c r="BX1475" s="2"/>
    </row>
    <row r="1476" spans="1:76" ht="15">
      <c r="A1476"/>
      <c r="AC1476"/>
      <c r="AD1476"/>
      <c r="BX1476" s="2"/>
    </row>
    <row r="1477" spans="1:76" ht="15">
      <c r="A1477"/>
      <c r="AC1477"/>
      <c r="AD1477"/>
      <c r="BX1477" s="2"/>
    </row>
    <row r="1478" spans="1:76" ht="15">
      <c r="A1478"/>
      <c r="AC1478"/>
      <c r="AD1478"/>
      <c r="BX1478" s="2"/>
    </row>
    <row r="1479" spans="1:76" ht="15">
      <c r="A1479"/>
      <c r="AC1479"/>
      <c r="AD1479"/>
      <c r="BX1479" s="2"/>
    </row>
    <row r="1480" spans="1:76" ht="15">
      <c r="A1480"/>
      <c r="AC1480"/>
      <c r="AD1480"/>
      <c r="BX1480" s="2"/>
    </row>
    <row r="1481" spans="1:76" ht="15">
      <c r="A1481"/>
      <c r="AC1481"/>
      <c r="AD1481"/>
      <c r="BX1481" s="2"/>
    </row>
    <row r="1482" spans="1:76" ht="15">
      <c r="A1482"/>
      <c r="AC1482"/>
      <c r="AD1482"/>
      <c r="BX1482" s="2"/>
    </row>
    <row r="1483" spans="1:76" ht="15">
      <c r="A1483"/>
      <c r="AC1483"/>
      <c r="AD1483"/>
      <c r="BX1483" s="2"/>
    </row>
    <row r="1484" spans="1:76" ht="15">
      <c r="A1484"/>
      <c r="AC1484"/>
      <c r="AD1484"/>
      <c r="BX1484" s="2"/>
    </row>
    <row r="1485" spans="1:76" ht="15">
      <c r="A1485"/>
      <c r="AC1485"/>
      <c r="AD1485"/>
      <c r="BX1485" s="2"/>
    </row>
    <row r="1486" spans="1:76" ht="15">
      <c r="A1486"/>
      <c r="AC1486"/>
      <c r="AD1486"/>
      <c r="BX1486" s="2"/>
    </row>
    <row r="1487" spans="1:76" ht="15">
      <c r="A1487"/>
      <c r="AC1487"/>
      <c r="AD1487"/>
      <c r="BX1487" s="2"/>
    </row>
    <row r="1488" spans="1:76" ht="15">
      <c r="A1488"/>
      <c r="AC1488"/>
      <c r="AD1488"/>
      <c r="BX1488" s="2"/>
    </row>
    <row r="1489" spans="1:76" ht="15">
      <c r="A1489"/>
      <c r="AC1489"/>
      <c r="AD1489"/>
      <c r="BX1489" s="2"/>
    </row>
    <row r="1490" spans="1:76" ht="15">
      <c r="A1490"/>
      <c r="AC1490"/>
      <c r="AD1490"/>
      <c r="BX1490" s="2"/>
    </row>
    <row r="1491" spans="1:76" ht="15">
      <c r="A1491"/>
      <c r="AC1491"/>
      <c r="AD1491"/>
      <c r="BX1491" s="2"/>
    </row>
    <row r="1492" spans="1:76" ht="15">
      <c r="A1492"/>
      <c r="AC1492"/>
      <c r="AD1492"/>
      <c r="BX1492" s="2"/>
    </row>
    <row r="1493" spans="1:76" ht="15">
      <c r="A1493"/>
      <c r="AC1493"/>
      <c r="AD1493"/>
      <c r="BX1493" s="2"/>
    </row>
    <row r="1494" spans="1:76" ht="15">
      <c r="A1494"/>
      <c r="AC1494"/>
      <c r="AD1494"/>
      <c r="BX1494" s="2"/>
    </row>
    <row r="1495" spans="1:76" ht="15">
      <c r="A1495"/>
      <c r="AC1495"/>
      <c r="AD1495"/>
      <c r="BX1495" s="2"/>
    </row>
    <row r="1496" spans="1:76" ht="15">
      <c r="A1496"/>
      <c r="AC1496"/>
      <c r="AD1496"/>
      <c r="BX1496" s="2"/>
    </row>
    <row r="1497" spans="1:76" ht="15">
      <c r="A1497"/>
      <c r="AC1497"/>
      <c r="AD1497"/>
      <c r="BX1497" s="2"/>
    </row>
    <row r="1498" spans="1:76" ht="15">
      <c r="A1498"/>
      <c r="AC1498"/>
      <c r="AD1498"/>
      <c r="BX1498" s="2"/>
    </row>
    <row r="1499" spans="1:76" ht="15">
      <c r="A1499"/>
      <c r="AC1499"/>
      <c r="AD1499"/>
      <c r="BX1499" s="2"/>
    </row>
    <row r="1500" spans="1:76" ht="15">
      <c r="A1500"/>
      <c r="AC1500"/>
      <c r="AD1500"/>
      <c r="BX1500" s="2"/>
    </row>
    <row r="1501" spans="1:76" ht="15">
      <c r="A1501"/>
      <c r="AC1501"/>
      <c r="AD1501"/>
      <c r="BX1501" s="2"/>
    </row>
    <row r="1502" spans="1:76" ht="15">
      <c r="A1502"/>
      <c r="AC1502"/>
      <c r="AD1502"/>
      <c r="BX1502" s="2"/>
    </row>
    <row r="1503" spans="1:76" ht="15">
      <c r="A1503"/>
      <c r="AC1503"/>
      <c r="AD1503"/>
      <c r="BX1503" s="2"/>
    </row>
    <row r="1504" spans="1:76" ht="15">
      <c r="A1504"/>
      <c r="AC1504"/>
      <c r="AD1504"/>
      <c r="BX1504" s="2"/>
    </row>
    <row r="1505" spans="1:76" ht="15">
      <c r="A1505"/>
      <c r="AC1505"/>
      <c r="AD1505"/>
      <c r="BX1505" s="2"/>
    </row>
    <row r="1506" spans="1:76" ht="15">
      <c r="A1506"/>
      <c r="AC1506"/>
      <c r="AD1506"/>
      <c r="BX1506" s="2"/>
    </row>
    <row r="1507" spans="1:76" ht="15">
      <c r="A1507"/>
      <c r="AC1507"/>
      <c r="AD1507"/>
      <c r="BX1507" s="2"/>
    </row>
    <row r="1508" spans="1:76" ht="15">
      <c r="A1508"/>
      <c r="AC1508"/>
      <c r="AD1508"/>
      <c r="BX1508" s="2"/>
    </row>
    <row r="1509" spans="1:76" ht="15">
      <c r="A1509"/>
      <c r="AC1509"/>
      <c r="AD1509"/>
      <c r="BX1509" s="2"/>
    </row>
    <row r="1510" spans="1:76" ht="15">
      <c r="A1510"/>
      <c r="AC1510"/>
      <c r="AD1510"/>
      <c r="BX1510" s="2"/>
    </row>
    <row r="1511" spans="1:76" ht="15">
      <c r="A1511"/>
      <c r="AC1511"/>
      <c r="AD1511"/>
      <c r="BX1511" s="2"/>
    </row>
    <row r="1512" spans="1:76" ht="15">
      <c r="A1512"/>
      <c r="AC1512"/>
      <c r="AD1512"/>
      <c r="BX1512" s="2"/>
    </row>
    <row r="1513" spans="1:76" ht="15">
      <c r="A1513"/>
      <c r="AC1513"/>
      <c r="AD1513"/>
      <c r="BX1513" s="2"/>
    </row>
    <row r="1514" spans="1:76" ht="15">
      <c r="A1514"/>
      <c r="AC1514"/>
      <c r="AD1514"/>
      <c r="BX1514" s="2"/>
    </row>
    <row r="1515" spans="1:76" ht="15">
      <c r="A1515"/>
      <c r="AC1515"/>
      <c r="AD1515"/>
      <c r="BX1515" s="2"/>
    </row>
    <row r="1516" spans="1:76" ht="15">
      <c r="A1516"/>
      <c r="AC1516"/>
      <c r="AD1516"/>
      <c r="BX1516" s="2"/>
    </row>
    <row r="1517" spans="1:76" ht="15">
      <c r="A1517"/>
      <c r="AC1517"/>
      <c r="AD1517"/>
      <c r="BX1517" s="2"/>
    </row>
    <row r="1518" spans="1:76" ht="15">
      <c r="A1518"/>
      <c r="AC1518"/>
      <c r="AD1518"/>
      <c r="BX1518" s="2"/>
    </row>
    <row r="1519" spans="1:76" ht="15">
      <c r="A1519"/>
      <c r="AC1519"/>
      <c r="AD1519"/>
      <c r="BX1519" s="2"/>
    </row>
    <row r="1520" spans="1:76" ht="15">
      <c r="A1520"/>
      <c r="AC1520"/>
      <c r="AD1520"/>
      <c r="BX1520" s="2"/>
    </row>
    <row r="1521" spans="1:76" ht="15">
      <c r="A1521"/>
      <c r="AC1521"/>
      <c r="AD1521"/>
      <c r="BX1521" s="2"/>
    </row>
    <row r="1522" spans="1:76" ht="15">
      <c r="A1522"/>
      <c r="AC1522"/>
      <c r="AD1522"/>
      <c r="BX1522" s="2"/>
    </row>
    <row r="1523" spans="1:76" ht="15">
      <c r="A1523"/>
      <c r="AC1523"/>
      <c r="AD1523"/>
      <c r="BX1523" s="2"/>
    </row>
    <row r="1524" spans="1:76" ht="15">
      <c r="A1524"/>
      <c r="AC1524"/>
      <c r="AD1524"/>
      <c r="BX1524" s="2"/>
    </row>
    <row r="1525" spans="1:76" ht="15">
      <c r="A1525"/>
      <c r="AC1525"/>
      <c r="AD1525"/>
      <c r="BX1525" s="2"/>
    </row>
    <row r="1526" spans="1:76" ht="15">
      <c r="A1526"/>
      <c r="AC1526"/>
      <c r="AD1526"/>
      <c r="BX1526" s="2"/>
    </row>
    <row r="1527" spans="1:76" ht="15">
      <c r="A1527"/>
      <c r="AC1527"/>
      <c r="AD1527"/>
      <c r="BX1527" s="2"/>
    </row>
    <row r="1528" spans="1:76" ht="15">
      <c r="A1528"/>
      <c r="AC1528"/>
      <c r="AD1528"/>
      <c r="BX1528" s="2"/>
    </row>
    <row r="1529" spans="1:76" ht="15">
      <c r="A1529"/>
      <c r="AC1529"/>
      <c r="AD1529"/>
      <c r="BX1529" s="2"/>
    </row>
    <row r="1530" spans="1:76" ht="15">
      <c r="A1530"/>
      <c r="AC1530"/>
      <c r="AD1530"/>
      <c r="BX1530" s="2"/>
    </row>
    <row r="1531" spans="1:76" ht="15">
      <c r="A1531"/>
      <c r="AC1531"/>
      <c r="AD1531"/>
      <c r="BX1531" s="2"/>
    </row>
    <row r="1532" spans="1:76" ht="15">
      <c r="A1532"/>
      <c r="AC1532"/>
      <c r="AD1532"/>
      <c r="BX1532" s="2"/>
    </row>
    <row r="1533" spans="1:76" ht="15">
      <c r="A1533"/>
      <c r="AC1533"/>
      <c r="AD1533"/>
      <c r="BX1533" s="2"/>
    </row>
    <row r="1534" spans="1:76" ht="15">
      <c r="A1534"/>
      <c r="AC1534"/>
      <c r="AD1534"/>
      <c r="BX1534" s="2"/>
    </row>
    <row r="1535" spans="1:76" ht="15">
      <c r="A1535"/>
      <c r="AC1535"/>
      <c r="AD1535"/>
      <c r="BX1535" s="2"/>
    </row>
    <row r="1536" spans="1:76" ht="15">
      <c r="A1536"/>
      <c r="AC1536"/>
      <c r="AD1536"/>
      <c r="BX1536" s="2"/>
    </row>
    <row r="1537" spans="1:76" ht="15">
      <c r="A1537"/>
      <c r="AC1537"/>
      <c r="AD1537"/>
      <c r="BX1537" s="2"/>
    </row>
    <row r="1538" spans="1:76" ht="15">
      <c r="A1538"/>
      <c r="AC1538"/>
      <c r="AD1538"/>
      <c r="BX1538" s="2"/>
    </row>
    <row r="1539" spans="1:76" ht="15">
      <c r="A1539"/>
      <c r="AC1539"/>
      <c r="AD1539"/>
      <c r="BX1539" s="2"/>
    </row>
    <row r="1540" spans="1:76" ht="15">
      <c r="A1540"/>
      <c r="AC1540"/>
      <c r="AD1540"/>
      <c r="BX1540" s="2"/>
    </row>
    <row r="1541" spans="1:76" ht="15">
      <c r="A1541"/>
      <c r="AC1541"/>
      <c r="AD1541"/>
      <c r="BX1541" s="2"/>
    </row>
    <row r="1542" spans="1:76" ht="15">
      <c r="A1542"/>
      <c r="AC1542"/>
      <c r="AD1542"/>
      <c r="BX1542" s="2"/>
    </row>
    <row r="1543" spans="1:76" ht="15">
      <c r="A1543"/>
      <c r="AC1543"/>
      <c r="AD1543"/>
      <c r="BX1543" s="2"/>
    </row>
    <row r="1544" spans="1:76" ht="15">
      <c r="A1544"/>
      <c r="AC1544"/>
      <c r="AD1544"/>
      <c r="BX1544" s="2"/>
    </row>
    <row r="1545" spans="1:76" ht="15">
      <c r="A1545"/>
      <c r="AC1545"/>
      <c r="AD1545"/>
      <c r="BX1545" s="2"/>
    </row>
    <row r="1546" spans="1:76" ht="15">
      <c r="A1546"/>
      <c r="AC1546"/>
      <c r="AD1546"/>
      <c r="BX1546" s="2"/>
    </row>
    <row r="1547" spans="1:76" ht="15">
      <c r="A1547"/>
      <c r="AC1547"/>
      <c r="AD1547"/>
      <c r="BX1547" s="2"/>
    </row>
    <row r="1548" spans="1:76" ht="15">
      <c r="A1548"/>
      <c r="AC1548"/>
      <c r="AD1548"/>
      <c r="BX1548" s="2"/>
    </row>
    <row r="1549" spans="1:76" ht="15">
      <c r="A1549"/>
      <c r="AC1549"/>
      <c r="AD1549"/>
      <c r="BX1549" s="2"/>
    </row>
    <row r="1550" spans="1:76" ht="15">
      <c r="A1550"/>
      <c r="AC1550"/>
      <c r="AD1550"/>
      <c r="BX1550" s="2"/>
    </row>
    <row r="1551" spans="1:76" ht="15">
      <c r="A1551"/>
      <c r="AC1551"/>
      <c r="AD1551"/>
      <c r="BX1551" s="2"/>
    </row>
    <row r="1552" spans="1:76" ht="15">
      <c r="A1552"/>
      <c r="AC1552"/>
      <c r="AD1552"/>
      <c r="BX1552" s="2"/>
    </row>
    <row r="1553" spans="1:76" ht="15">
      <c r="A1553"/>
      <c r="AC1553"/>
      <c r="AD1553"/>
      <c r="BX1553" s="2"/>
    </row>
    <row r="1554" spans="1:76" ht="15">
      <c r="A1554"/>
      <c r="AC1554"/>
      <c r="AD1554"/>
      <c r="BX1554" s="2"/>
    </row>
    <row r="1555" spans="1:76" ht="15">
      <c r="A1555"/>
      <c r="AC1555"/>
      <c r="AD1555"/>
      <c r="BX1555" s="2"/>
    </row>
    <row r="1556" spans="1:76" ht="15">
      <c r="A1556"/>
      <c r="AC1556"/>
      <c r="AD1556"/>
      <c r="BX1556" s="2"/>
    </row>
    <row r="1557" spans="1:76" ht="15">
      <c r="A1557"/>
      <c r="AC1557"/>
      <c r="AD1557"/>
      <c r="BX1557" s="2"/>
    </row>
    <row r="1558" spans="1:76" ht="15">
      <c r="A1558"/>
      <c r="AC1558"/>
      <c r="AD1558"/>
      <c r="BX1558" s="2"/>
    </row>
    <row r="1559" spans="1:76" ht="15">
      <c r="A1559"/>
      <c r="AC1559"/>
      <c r="AD1559"/>
      <c r="BX1559" s="2"/>
    </row>
    <row r="1560" spans="1:76" ht="15">
      <c r="A1560"/>
      <c r="AC1560"/>
      <c r="AD1560"/>
      <c r="BX1560" s="2"/>
    </row>
    <row r="1561" spans="1:76" ht="15">
      <c r="A1561"/>
      <c r="AC1561"/>
      <c r="AD1561"/>
      <c r="BX1561" s="2"/>
    </row>
    <row r="1562" spans="1:76" ht="15">
      <c r="A1562"/>
      <c r="AC1562"/>
      <c r="AD1562"/>
      <c r="BX1562" s="2"/>
    </row>
    <row r="1563" spans="1:76" ht="15">
      <c r="A1563"/>
      <c r="AC1563"/>
      <c r="AD1563"/>
      <c r="BX1563" s="2"/>
    </row>
    <row r="1564" spans="1:76" ht="15">
      <c r="A1564"/>
      <c r="AC1564"/>
      <c r="AD1564"/>
      <c r="BX1564" s="2"/>
    </row>
    <row r="1565" spans="1:76" ht="15">
      <c r="A1565"/>
      <c r="AC1565"/>
      <c r="AD1565"/>
      <c r="BX1565" s="2"/>
    </row>
    <row r="1566" spans="1:76" ht="15">
      <c r="A1566"/>
      <c r="AC1566"/>
      <c r="AD1566"/>
      <c r="BX1566" s="2"/>
    </row>
    <row r="1567" spans="1:76" ht="15">
      <c r="A1567"/>
      <c r="AC1567"/>
      <c r="AD1567"/>
      <c r="BX1567" s="2"/>
    </row>
    <row r="1568" spans="1:76" ht="15">
      <c r="A1568"/>
      <c r="AC1568"/>
      <c r="AD1568"/>
      <c r="BX1568" s="2"/>
    </row>
    <row r="1569" spans="1:76" ht="15">
      <c r="A1569"/>
      <c r="AC1569"/>
      <c r="AD1569"/>
      <c r="BX1569" s="2"/>
    </row>
    <row r="1570" spans="1:76" ht="15">
      <c r="A1570"/>
      <c r="AC1570"/>
      <c r="AD1570"/>
      <c r="BX1570" s="2"/>
    </row>
    <row r="1571" spans="1:76" ht="15">
      <c r="A1571"/>
      <c r="AC1571"/>
      <c r="AD1571"/>
      <c r="BX1571" s="2"/>
    </row>
    <row r="1572" spans="1:76" ht="15">
      <c r="A1572"/>
      <c r="AC1572"/>
      <c r="AD1572"/>
      <c r="BX1572" s="2"/>
    </row>
    <row r="1573" spans="1:76" ht="15">
      <c r="A1573"/>
      <c r="AC1573"/>
      <c r="AD1573"/>
      <c r="BX1573" s="2"/>
    </row>
    <row r="1574" spans="1:76" ht="15">
      <c r="A1574"/>
      <c r="AC1574"/>
      <c r="AD1574"/>
      <c r="BX1574" s="2"/>
    </row>
    <row r="1575" spans="1:76" ht="15">
      <c r="A1575"/>
      <c r="AC1575"/>
      <c r="AD1575"/>
      <c r="BX1575" s="2"/>
    </row>
    <row r="1576" spans="1:76" ht="15">
      <c r="A1576"/>
      <c r="AC1576"/>
      <c r="AD1576"/>
      <c r="BX1576" s="2"/>
    </row>
    <row r="1577" spans="1:76" ht="15">
      <c r="A1577"/>
      <c r="AC1577"/>
      <c r="AD1577"/>
      <c r="BX1577" s="2"/>
    </row>
    <row r="1578" spans="1:76" ht="15">
      <c r="A1578"/>
      <c r="AC1578"/>
      <c r="AD1578"/>
      <c r="BX1578" s="2"/>
    </row>
    <row r="1579" spans="1:76" ht="15">
      <c r="A1579"/>
      <c r="AC1579"/>
      <c r="AD1579"/>
      <c r="BX1579" s="2"/>
    </row>
    <row r="1580" spans="1:76" ht="15">
      <c r="A1580"/>
      <c r="AC1580"/>
      <c r="AD1580"/>
      <c r="BX1580" s="2"/>
    </row>
    <row r="1581" spans="1:76" ht="15">
      <c r="A1581"/>
      <c r="AC1581"/>
      <c r="AD1581"/>
      <c r="BX1581" s="2"/>
    </row>
    <row r="1582" spans="1:76" ht="15">
      <c r="A1582"/>
      <c r="AC1582"/>
      <c r="AD1582"/>
      <c r="BX1582" s="2"/>
    </row>
    <row r="1583" spans="1:76" ht="15">
      <c r="A1583"/>
      <c r="AC1583"/>
      <c r="AD1583"/>
      <c r="BX1583" s="2"/>
    </row>
    <row r="1584" spans="1:76" ht="15">
      <c r="A1584"/>
      <c r="AC1584"/>
      <c r="AD1584"/>
      <c r="BX1584" s="2"/>
    </row>
    <row r="1585" spans="1:76" ht="15">
      <c r="A1585"/>
      <c r="AC1585"/>
      <c r="AD1585"/>
      <c r="BX1585" s="2"/>
    </row>
    <row r="1586" spans="1:76" ht="15">
      <c r="A1586"/>
      <c r="AC1586"/>
      <c r="AD1586"/>
      <c r="BX1586" s="2"/>
    </row>
    <row r="1587" spans="1:76" ht="15">
      <c r="A1587"/>
      <c r="AC1587"/>
      <c r="AD1587"/>
      <c r="BX1587" s="2"/>
    </row>
    <row r="1588" spans="1:76" ht="15">
      <c r="A1588"/>
      <c r="AC1588"/>
      <c r="AD1588"/>
      <c r="BX1588" s="2"/>
    </row>
    <row r="1589" spans="1:76" ht="15">
      <c r="A1589"/>
      <c r="AC1589"/>
      <c r="AD1589"/>
      <c r="BX1589" s="2"/>
    </row>
    <row r="1590" spans="1:76" ht="15">
      <c r="A1590"/>
      <c r="AC1590"/>
      <c r="AD1590"/>
      <c r="BX1590" s="2"/>
    </row>
    <row r="1591" spans="1:76" ht="15">
      <c r="A1591"/>
      <c r="AC1591"/>
      <c r="AD1591"/>
      <c r="BX1591" s="2"/>
    </row>
    <row r="1592" spans="1:76" ht="15">
      <c r="A1592"/>
      <c r="AC1592"/>
      <c r="AD1592"/>
      <c r="BX1592" s="2"/>
    </row>
    <row r="1593" spans="1:76" ht="15">
      <c r="A1593"/>
      <c r="AC1593"/>
      <c r="AD1593"/>
      <c r="BX1593" s="2"/>
    </row>
    <row r="1594" spans="1:76" ht="15">
      <c r="A1594"/>
      <c r="AC1594"/>
      <c r="AD1594"/>
      <c r="BX1594" s="2"/>
    </row>
    <row r="1595" spans="1:76" ht="15">
      <c r="A1595"/>
      <c r="AC1595"/>
      <c r="AD1595"/>
      <c r="BX1595" s="2"/>
    </row>
    <row r="1596" spans="1:76" ht="15">
      <c r="A1596"/>
      <c r="AC1596"/>
      <c r="AD1596"/>
      <c r="BX1596" s="2"/>
    </row>
    <row r="1597" spans="1:76" ht="15">
      <c r="A1597"/>
      <c r="AC1597"/>
      <c r="AD1597"/>
      <c r="BX1597" s="2"/>
    </row>
    <row r="1598" spans="1:76" ht="15">
      <c r="A1598"/>
      <c r="AC1598"/>
      <c r="AD1598"/>
      <c r="BX1598" s="2"/>
    </row>
    <row r="1599" spans="1:76" ht="15">
      <c r="A1599"/>
      <c r="AC1599"/>
      <c r="AD1599"/>
      <c r="BX1599" s="2"/>
    </row>
    <row r="1600" spans="1:76" ht="15">
      <c r="A1600"/>
      <c r="AC1600"/>
      <c r="AD1600"/>
      <c r="BX1600" s="2"/>
    </row>
    <row r="1601" spans="1:76" ht="15">
      <c r="A1601"/>
      <c r="AC1601"/>
      <c r="AD1601"/>
      <c r="BX1601" s="2"/>
    </row>
    <row r="1602" spans="1:76" ht="15">
      <c r="A1602"/>
      <c r="AC1602"/>
      <c r="AD1602"/>
      <c r="BX1602" s="2"/>
    </row>
    <row r="1603" spans="1:76" ht="15">
      <c r="A1603"/>
      <c r="AC1603"/>
      <c r="AD1603"/>
      <c r="BX1603" s="2"/>
    </row>
    <row r="1604" spans="1:76" ht="15">
      <c r="A1604"/>
      <c r="AC1604"/>
      <c r="AD1604"/>
      <c r="BX1604" s="2"/>
    </row>
    <row r="1605" spans="1:76" ht="15">
      <c r="A1605"/>
      <c r="AC1605"/>
      <c r="AD1605"/>
      <c r="BX1605" s="2"/>
    </row>
    <row r="1606" spans="1:76" ht="15">
      <c r="A1606"/>
      <c r="AC1606"/>
      <c r="AD1606"/>
      <c r="BX1606" s="2"/>
    </row>
    <row r="1607" spans="1:76" ht="15">
      <c r="A1607"/>
      <c r="AC1607"/>
      <c r="AD1607"/>
      <c r="BX1607" s="2"/>
    </row>
    <row r="1608" spans="1:76" ht="15">
      <c r="A1608"/>
      <c r="AC1608"/>
      <c r="AD1608"/>
      <c r="BX1608" s="2"/>
    </row>
    <row r="1609" spans="1:76" ht="15">
      <c r="A1609"/>
      <c r="AC1609"/>
      <c r="AD1609"/>
      <c r="BX1609" s="2"/>
    </row>
    <row r="1610" spans="1:76" ht="15">
      <c r="A1610"/>
      <c r="AC1610"/>
      <c r="AD1610"/>
      <c r="BX1610" s="2"/>
    </row>
    <row r="1611" spans="1:76" ht="15">
      <c r="A1611"/>
      <c r="AC1611"/>
      <c r="AD1611"/>
      <c r="BX1611" s="2"/>
    </row>
    <row r="1612" spans="1:76" ht="15">
      <c r="A1612"/>
      <c r="AC1612"/>
      <c r="AD1612"/>
      <c r="BX1612" s="2"/>
    </row>
    <row r="1613" spans="1:76" ht="15">
      <c r="A1613"/>
      <c r="AC1613"/>
      <c r="AD1613"/>
      <c r="BX1613" s="2"/>
    </row>
    <row r="1614" spans="1:76" ht="15">
      <c r="A1614"/>
      <c r="AC1614"/>
      <c r="AD1614"/>
      <c r="BX1614" s="2"/>
    </row>
    <row r="1615" spans="1:76" ht="15">
      <c r="A1615"/>
      <c r="AC1615"/>
      <c r="AD1615"/>
      <c r="BX1615" s="2"/>
    </row>
    <row r="1616" spans="1:76" ht="15">
      <c r="A1616"/>
      <c r="AC1616"/>
      <c r="AD1616"/>
      <c r="BX1616" s="2"/>
    </row>
    <row r="1617" spans="1:76" ht="15">
      <c r="A1617"/>
      <c r="AC1617"/>
      <c r="AD1617"/>
      <c r="BX1617" s="2"/>
    </row>
    <row r="1618" spans="1:76" ht="15">
      <c r="A1618"/>
      <c r="AC1618"/>
      <c r="AD1618"/>
      <c r="BX1618" s="2"/>
    </row>
    <row r="1619" spans="1:76" ht="15">
      <c r="A1619"/>
      <c r="AC1619"/>
      <c r="AD1619"/>
      <c r="BX1619" s="2"/>
    </row>
    <row r="1620" spans="1:76" ht="15">
      <c r="A1620"/>
      <c r="AC1620"/>
      <c r="AD1620"/>
      <c r="BX1620" s="2"/>
    </row>
    <row r="1621" spans="1:76" ht="15">
      <c r="A1621"/>
      <c r="AC1621"/>
      <c r="AD1621"/>
      <c r="BX1621" s="2"/>
    </row>
    <row r="1622" spans="1:76" ht="15">
      <c r="A1622"/>
      <c r="AC1622"/>
      <c r="AD1622"/>
      <c r="BX1622" s="2"/>
    </row>
    <row r="1623" spans="1:76" ht="15">
      <c r="A1623"/>
      <c r="AC1623"/>
      <c r="AD1623"/>
      <c r="BX1623" s="2"/>
    </row>
    <row r="1624" spans="1:76" ht="15">
      <c r="A1624"/>
      <c r="AC1624"/>
      <c r="AD1624"/>
      <c r="BX1624" s="2"/>
    </row>
    <row r="1625" spans="1:76" ht="15">
      <c r="A1625"/>
      <c r="AC1625"/>
      <c r="AD1625"/>
      <c r="BX1625" s="2"/>
    </row>
    <row r="1626" spans="1:76" ht="15">
      <c r="A1626"/>
      <c r="AC1626"/>
      <c r="AD1626"/>
      <c r="BX1626" s="2"/>
    </row>
    <row r="1627" spans="1:76" ht="15">
      <c r="A1627"/>
      <c r="AC1627"/>
      <c r="AD1627"/>
      <c r="BX1627" s="2"/>
    </row>
    <row r="1628" spans="1:76" ht="15">
      <c r="A1628"/>
      <c r="AC1628"/>
      <c r="AD1628"/>
      <c r="BX1628" s="2"/>
    </row>
    <row r="1629" spans="1:76" ht="15">
      <c r="A1629"/>
      <c r="AC1629"/>
      <c r="AD1629"/>
      <c r="BX1629" s="2"/>
    </row>
    <row r="1630" spans="1:76" ht="15">
      <c r="A1630"/>
      <c r="AC1630"/>
      <c r="AD1630"/>
      <c r="BX1630" s="2"/>
    </row>
    <row r="1631" spans="1:76" ht="15">
      <c r="A1631"/>
      <c r="AC1631"/>
      <c r="AD1631"/>
      <c r="BX1631" s="2"/>
    </row>
    <row r="1632" spans="1:76" ht="15">
      <c r="A1632"/>
      <c r="AC1632"/>
      <c r="AD1632"/>
      <c r="BX1632" s="2"/>
    </row>
    <row r="1633" spans="1:76" ht="15">
      <c r="A1633"/>
      <c r="AC1633"/>
      <c r="AD1633"/>
      <c r="BX1633" s="2"/>
    </row>
    <row r="1634" spans="1:76" ht="15">
      <c r="A1634"/>
      <c r="AC1634"/>
      <c r="AD1634"/>
      <c r="BX1634" s="2"/>
    </row>
    <row r="1635" spans="1:76" ht="15">
      <c r="A1635"/>
      <c r="AC1635"/>
      <c r="AD1635"/>
      <c r="BX1635" s="2"/>
    </row>
    <row r="1636" spans="1:76" ht="15">
      <c r="A1636"/>
      <c r="AC1636"/>
      <c r="AD1636"/>
      <c r="BX1636" s="2"/>
    </row>
    <row r="1637" spans="1:76" ht="15">
      <c r="A1637"/>
      <c r="AC1637"/>
      <c r="AD1637"/>
      <c r="BX1637" s="2"/>
    </row>
    <row r="1638" spans="1:76" ht="15">
      <c r="A1638"/>
      <c r="AC1638"/>
      <c r="AD1638"/>
      <c r="BX1638" s="2"/>
    </row>
    <row r="1639" spans="1:76" ht="15">
      <c r="A1639"/>
      <c r="AC1639"/>
      <c r="AD1639"/>
      <c r="BX1639" s="2"/>
    </row>
    <row r="1640" spans="1:76" ht="15">
      <c r="A1640"/>
      <c r="AC1640"/>
      <c r="AD1640"/>
      <c r="BX1640" s="2"/>
    </row>
    <row r="1641" spans="1:76" ht="15">
      <c r="A1641"/>
      <c r="AC1641"/>
      <c r="AD1641"/>
      <c r="BX1641" s="2"/>
    </row>
    <row r="1642" spans="1:76" ht="15">
      <c r="A1642"/>
      <c r="AC1642"/>
      <c r="AD1642"/>
      <c r="BX1642" s="2"/>
    </row>
    <row r="1643" spans="1:76" ht="15">
      <c r="A1643"/>
      <c r="AC1643"/>
      <c r="AD1643"/>
      <c r="BX1643" s="2"/>
    </row>
    <row r="1644" spans="1:76" ht="15">
      <c r="A1644"/>
      <c r="AC1644"/>
      <c r="AD1644"/>
      <c r="BX1644" s="2"/>
    </row>
    <row r="1645" spans="1:76" ht="15">
      <c r="A1645"/>
      <c r="AC1645"/>
      <c r="AD1645"/>
      <c r="BX1645" s="2"/>
    </row>
    <row r="1646" spans="1:76" ht="15">
      <c r="A1646"/>
      <c r="AC1646"/>
      <c r="AD1646"/>
      <c r="BX1646" s="2"/>
    </row>
    <row r="1647" spans="1:76" ht="15">
      <c r="A1647"/>
      <c r="AC1647"/>
      <c r="AD1647"/>
      <c r="BX1647" s="2"/>
    </row>
    <row r="1648" spans="1:76" ht="15">
      <c r="A1648"/>
      <c r="AC1648"/>
      <c r="AD1648"/>
      <c r="BX1648" s="2"/>
    </row>
    <row r="1649" spans="1:76" ht="15">
      <c r="A1649"/>
      <c r="AC1649"/>
      <c r="AD1649"/>
      <c r="BX1649" s="2"/>
    </row>
    <row r="1650" spans="1:76" ht="15">
      <c r="A1650"/>
      <c r="AC1650"/>
      <c r="AD1650"/>
      <c r="BX1650" s="2"/>
    </row>
    <row r="1651" spans="1:76" ht="15">
      <c r="A1651"/>
      <c r="AC1651"/>
      <c r="AD1651"/>
      <c r="BX1651" s="2"/>
    </row>
    <row r="1652" spans="1:76" ht="15">
      <c r="A1652"/>
      <c r="AC1652"/>
      <c r="AD1652"/>
      <c r="BX1652" s="2"/>
    </row>
    <row r="1653" spans="1:76" ht="15">
      <c r="A1653"/>
      <c r="AC1653"/>
      <c r="AD1653"/>
      <c r="BX1653" s="2"/>
    </row>
    <row r="1654" spans="1:76" ht="15">
      <c r="A1654"/>
      <c r="AC1654"/>
      <c r="AD1654"/>
      <c r="BX1654" s="2"/>
    </row>
    <row r="1655" spans="1:76" ht="15">
      <c r="A1655"/>
      <c r="AC1655"/>
      <c r="AD1655"/>
      <c r="BX1655" s="2"/>
    </row>
    <row r="1656" spans="1:76" ht="15">
      <c r="A1656"/>
      <c r="AC1656"/>
      <c r="AD1656"/>
      <c r="BX1656" s="2"/>
    </row>
    <row r="1657" spans="1:76" ht="15">
      <c r="A1657"/>
      <c r="AC1657"/>
      <c r="AD1657"/>
      <c r="BX1657" s="2"/>
    </row>
    <row r="1658" spans="1:76" ht="15">
      <c r="A1658"/>
      <c r="AC1658"/>
      <c r="AD1658"/>
      <c r="BX1658" s="2"/>
    </row>
    <row r="1659" spans="1:76" ht="15">
      <c r="A1659"/>
      <c r="AC1659"/>
      <c r="AD1659"/>
      <c r="BX1659" s="2"/>
    </row>
    <row r="1660" spans="1:76" ht="15">
      <c r="A1660"/>
      <c r="AC1660"/>
      <c r="AD1660"/>
      <c r="BX1660" s="2"/>
    </row>
    <row r="1661" spans="1:76" ht="15">
      <c r="A1661"/>
      <c r="AC1661"/>
      <c r="AD1661"/>
      <c r="BX1661" s="2"/>
    </row>
    <row r="1662" spans="1:76" ht="15">
      <c r="A1662"/>
      <c r="AC1662"/>
      <c r="AD1662"/>
      <c r="BX1662" s="2"/>
    </row>
    <row r="1663" spans="1:76" ht="15">
      <c r="A1663"/>
      <c r="AC1663"/>
      <c r="AD1663"/>
      <c r="BX1663" s="2"/>
    </row>
    <row r="1664" spans="1:76" ht="15">
      <c r="A1664"/>
      <c r="AC1664"/>
      <c r="AD1664"/>
      <c r="BX1664" s="2"/>
    </row>
    <row r="1665" spans="1:76" ht="15">
      <c r="A1665"/>
      <c r="AC1665"/>
      <c r="AD1665"/>
      <c r="BX1665" s="2"/>
    </row>
    <row r="1666" spans="1:76" ht="15">
      <c r="A1666"/>
      <c r="AC1666"/>
      <c r="AD1666"/>
      <c r="BX1666" s="2"/>
    </row>
    <row r="1667" spans="1:76" ht="15">
      <c r="A1667"/>
      <c r="AC1667"/>
      <c r="AD1667"/>
      <c r="BX1667" s="2"/>
    </row>
    <row r="1668" spans="1:76" ht="15">
      <c r="A1668"/>
      <c r="AC1668"/>
      <c r="AD1668"/>
      <c r="BX1668" s="2"/>
    </row>
    <row r="1669" spans="1:76" ht="15">
      <c r="A1669"/>
      <c r="AC1669"/>
      <c r="AD1669"/>
      <c r="BX1669" s="2"/>
    </row>
    <row r="1670" spans="1:76" ht="15">
      <c r="A1670"/>
      <c r="AC1670"/>
      <c r="AD1670"/>
      <c r="BX1670" s="2"/>
    </row>
    <row r="1671" spans="1:76" ht="15">
      <c r="A1671"/>
      <c r="AC1671"/>
      <c r="AD1671"/>
      <c r="BX1671" s="2"/>
    </row>
    <row r="1672" spans="1:76" ht="15">
      <c r="A1672"/>
      <c r="AC1672"/>
      <c r="AD1672"/>
      <c r="BX1672" s="2"/>
    </row>
    <row r="1673" spans="1:76" ht="15">
      <c r="A1673"/>
      <c r="AC1673"/>
      <c r="AD1673"/>
      <c r="BX1673" s="2"/>
    </row>
    <row r="1674" spans="1:76" ht="15">
      <c r="A1674"/>
      <c r="AC1674"/>
      <c r="AD1674"/>
      <c r="BX1674" s="2"/>
    </row>
    <row r="1675" spans="1:76" ht="15">
      <c r="A1675"/>
      <c r="AC1675"/>
      <c r="AD1675"/>
      <c r="BX1675" s="2"/>
    </row>
    <row r="1676" spans="1:76" ht="15">
      <c r="A1676"/>
      <c r="AC1676"/>
      <c r="AD1676"/>
      <c r="BX1676" s="2"/>
    </row>
    <row r="1677" spans="1:76" ht="15">
      <c r="A1677"/>
      <c r="AC1677"/>
      <c r="AD1677"/>
      <c r="BX1677" s="2"/>
    </row>
    <row r="1678" spans="1:76" ht="15">
      <c r="A1678"/>
      <c r="AC1678"/>
      <c r="AD1678"/>
      <c r="BX1678" s="2"/>
    </row>
    <row r="1679" spans="1:76" ht="15">
      <c r="A1679"/>
      <c r="AC1679"/>
      <c r="AD1679"/>
      <c r="BX1679" s="2"/>
    </row>
    <row r="1680" spans="1:76" ht="15">
      <c r="A1680"/>
      <c r="AC1680"/>
      <c r="AD1680"/>
      <c r="BX1680" s="2"/>
    </row>
    <row r="1681" spans="1:76" ht="15">
      <c r="A1681"/>
      <c r="AC1681"/>
      <c r="AD1681"/>
      <c r="BX1681" s="2"/>
    </row>
    <row r="1682" spans="1:76" ht="15">
      <c r="A1682"/>
      <c r="AC1682"/>
      <c r="AD1682"/>
      <c r="BX1682" s="2"/>
    </row>
    <row r="1683" spans="1:76" ht="15">
      <c r="A1683"/>
      <c r="AC1683"/>
      <c r="AD1683"/>
      <c r="BX1683" s="2"/>
    </row>
    <row r="1684" spans="1:76" ht="15">
      <c r="A1684"/>
      <c r="AC1684"/>
      <c r="AD1684"/>
      <c r="BX1684" s="2"/>
    </row>
    <row r="1685" spans="1:76" ht="15">
      <c r="A1685"/>
      <c r="AC1685"/>
      <c r="AD1685"/>
      <c r="BX1685" s="2"/>
    </row>
    <row r="1686" spans="1:76" ht="15">
      <c r="A1686"/>
      <c r="AC1686"/>
      <c r="AD1686"/>
      <c r="BX1686" s="2"/>
    </row>
    <row r="1687" spans="1:76" ht="15">
      <c r="A1687"/>
      <c r="AC1687"/>
      <c r="AD1687"/>
      <c r="BX1687" s="2"/>
    </row>
    <row r="1688" spans="1:76" ht="15">
      <c r="A1688"/>
      <c r="AC1688"/>
      <c r="AD1688"/>
      <c r="BX1688" s="2"/>
    </row>
    <row r="1689" spans="1:76" ht="15">
      <c r="A1689"/>
      <c r="AC1689"/>
      <c r="AD1689"/>
      <c r="BX1689" s="2"/>
    </row>
    <row r="1690" spans="1:76" ht="15">
      <c r="A1690"/>
      <c r="AC1690"/>
      <c r="AD1690"/>
      <c r="BX1690" s="2"/>
    </row>
    <row r="1691" spans="1:76" ht="15">
      <c r="A1691"/>
      <c r="AC1691"/>
      <c r="AD1691"/>
      <c r="BX1691" s="2"/>
    </row>
    <row r="1692" spans="1:76" ht="15">
      <c r="A1692"/>
      <c r="AC1692"/>
      <c r="AD1692"/>
      <c r="BX1692" s="2"/>
    </row>
    <row r="1693" spans="1:76" ht="15">
      <c r="A1693"/>
      <c r="AC1693"/>
      <c r="AD1693"/>
      <c r="BX1693" s="2"/>
    </row>
    <row r="1694" spans="1:76" ht="15">
      <c r="A1694"/>
      <c r="AC1694"/>
      <c r="AD1694"/>
      <c r="BX1694" s="2"/>
    </row>
    <row r="1695" spans="1:76" ht="15">
      <c r="A1695"/>
      <c r="AC1695"/>
      <c r="AD1695"/>
      <c r="BX1695" s="2"/>
    </row>
    <row r="1696" spans="1:76" ht="15">
      <c r="A1696"/>
      <c r="AC1696"/>
      <c r="AD1696"/>
      <c r="BX1696" s="2"/>
    </row>
    <row r="1697" spans="1:76" ht="15">
      <c r="A1697"/>
      <c r="AC1697"/>
      <c r="AD1697"/>
      <c r="BX1697" s="2"/>
    </row>
    <row r="1698" spans="1:76" ht="15">
      <c r="A1698"/>
      <c r="AC1698"/>
      <c r="AD1698"/>
      <c r="BX1698" s="2"/>
    </row>
    <row r="1699" spans="1:76" ht="15">
      <c r="A1699"/>
      <c r="AC1699"/>
      <c r="AD1699"/>
      <c r="BX1699" s="2"/>
    </row>
    <row r="1700" spans="1:76" ht="15">
      <c r="A1700"/>
      <c r="AC1700"/>
      <c r="AD1700"/>
      <c r="BX1700" s="2"/>
    </row>
    <row r="1701" spans="1:76" ht="15">
      <c r="A1701"/>
      <c r="AC1701"/>
      <c r="AD1701"/>
      <c r="BX1701" s="2"/>
    </row>
    <row r="1702" spans="1:76" ht="15">
      <c r="A1702"/>
      <c r="AC1702"/>
      <c r="AD1702"/>
      <c r="BX1702" s="2"/>
    </row>
    <row r="1703" spans="1:76" ht="15">
      <c r="A1703"/>
      <c r="AC1703"/>
      <c r="AD1703"/>
      <c r="BX1703" s="2"/>
    </row>
    <row r="1704" spans="1:76" ht="15">
      <c r="A1704"/>
      <c r="AC1704"/>
      <c r="AD1704"/>
      <c r="BX1704" s="2"/>
    </row>
    <row r="1705" spans="1:76" ht="15">
      <c r="A1705"/>
      <c r="AC1705"/>
      <c r="AD1705"/>
      <c r="BX1705" s="2"/>
    </row>
    <row r="1706" spans="1:76" ht="15">
      <c r="A1706"/>
      <c r="AC1706"/>
      <c r="AD1706"/>
      <c r="BX1706" s="2"/>
    </row>
    <row r="1707" spans="1:76" ht="15">
      <c r="A1707"/>
      <c r="AC1707"/>
      <c r="AD1707"/>
      <c r="BX1707" s="2"/>
    </row>
    <row r="1708" spans="1:76" ht="15">
      <c r="A1708"/>
      <c r="AC1708"/>
      <c r="AD1708"/>
      <c r="BX1708" s="2"/>
    </row>
    <row r="1709" spans="1:76" ht="15">
      <c r="A1709"/>
      <c r="AC1709"/>
      <c r="AD1709"/>
      <c r="BX1709" s="2"/>
    </row>
    <row r="1710" spans="1:76" ht="15">
      <c r="A1710"/>
      <c r="AC1710"/>
      <c r="AD1710"/>
      <c r="BX1710" s="2"/>
    </row>
    <row r="1711" spans="1:76" ht="15">
      <c r="A1711"/>
      <c r="AC1711"/>
      <c r="AD1711"/>
      <c r="BX1711" s="2"/>
    </row>
    <row r="1712" spans="1:76" ht="15">
      <c r="A1712"/>
      <c r="AC1712"/>
      <c r="AD1712"/>
      <c r="BX1712" s="2"/>
    </row>
    <row r="1713" spans="1:76" ht="15">
      <c r="A1713"/>
      <c r="AC1713"/>
      <c r="AD1713"/>
      <c r="BX1713" s="2"/>
    </row>
    <row r="1714" spans="1:76" ht="15">
      <c r="A1714"/>
      <c r="AC1714"/>
      <c r="AD1714"/>
      <c r="BX1714" s="2"/>
    </row>
    <row r="1715" spans="1:76" ht="15">
      <c r="A1715"/>
      <c r="AC1715"/>
      <c r="AD1715"/>
      <c r="BX1715" s="2"/>
    </row>
    <row r="1716" spans="1:76" ht="15">
      <c r="A1716"/>
      <c r="AC1716"/>
      <c r="AD1716"/>
      <c r="BX1716" s="2"/>
    </row>
    <row r="1717" spans="1:76" ht="15">
      <c r="A1717"/>
      <c r="AC1717"/>
      <c r="AD1717"/>
      <c r="BX1717" s="2"/>
    </row>
    <row r="1718" spans="1:76" ht="15">
      <c r="A1718"/>
      <c r="AC1718"/>
      <c r="AD1718"/>
      <c r="BX1718" s="2"/>
    </row>
    <row r="1719" spans="1:76" ht="15">
      <c r="A1719"/>
      <c r="AC1719"/>
      <c r="AD1719"/>
      <c r="BX1719" s="2"/>
    </row>
    <row r="1720" spans="1:76" ht="15">
      <c r="A1720"/>
      <c r="AC1720"/>
      <c r="AD1720"/>
      <c r="BX1720" s="2"/>
    </row>
    <row r="1721" spans="1:76" ht="15">
      <c r="A1721"/>
      <c r="AC1721"/>
      <c r="AD1721"/>
      <c r="BX1721" s="2"/>
    </row>
    <row r="1722" spans="1:76" ht="15">
      <c r="A1722"/>
      <c r="AC1722"/>
      <c r="AD1722"/>
      <c r="BX1722" s="2"/>
    </row>
    <row r="1723" spans="1:76" ht="15">
      <c r="A1723"/>
      <c r="AC1723"/>
      <c r="AD1723"/>
      <c r="BX1723" s="2"/>
    </row>
    <row r="1724" spans="1:76" ht="15">
      <c r="A1724"/>
      <c r="AC1724"/>
      <c r="AD1724"/>
      <c r="BX1724" s="2"/>
    </row>
    <row r="1725" spans="1:76" ht="15">
      <c r="A1725"/>
      <c r="AC1725"/>
      <c r="AD1725"/>
      <c r="BX1725" s="2"/>
    </row>
    <row r="1726" spans="1:76" ht="15">
      <c r="A1726"/>
      <c r="AC1726"/>
      <c r="AD1726"/>
      <c r="BX1726" s="2"/>
    </row>
    <row r="1727" spans="1:76" ht="15">
      <c r="A1727"/>
      <c r="AC1727"/>
      <c r="AD1727"/>
      <c r="BX1727" s="2"/>
    </row>
    <row r="1728" spans="1:76" ht="15">
      <c r="A1728"/>
      <c r="AC1728"/>
      <c r="AD1728"/>
      <c r="BX1728" s="2"/>
    </row>
    <row r="1729" spans="1:76" ht="15">
      <c r="A1729"/>
      <c r="AC1729"/>
      <c r="AD1729"/>
      <c r="BX1729" s="2"/>
    </row>
    <row r="1730" spans="1:76" ht="15">
      <c r="A1730"/>
      <c r="AC1730"/>
      <c r="AD1730"/>
      <c r="BX1730" s="2"/>
    </row>
    <row r="1731" spans="1:76" ht="15">
      <c r="A1731"/>
      <c r="AC1731"/>
      <c r="AD1731"/>
      <c r="BX1731" s="2"/>
    </row>
    <row r="1732" spans="1:76" ht="15">
      <c r="A1732"/>
      <c r="AC1732"/>
      <c r="AD1732"/>
      <c r="BX1732" s="2"/>
    </row>
    <row r="1733" spans="1:76" ht="15">
      <c r="A1733"/>
      <c r="AC1733"/>
      <c r="AD1733"/>
      <c r="BX1733" s="2"/>
    </row>
    <row r="1734" spans="1:76" ht="15">
      <c r="A1734"/>
      <c r="AC1734"/>
      <c r="AD1734"/>
      <c r="BX1734" s="2"/>
    </row>
    <row r="1735" spans="1:76" ht="15">
      <c r="A1735"/>
      <c r="AC1735"/>
      <c r="AD1735"/>
      <c r="BX1735" s="2"/>
    </row>
    <row r="1736" spans="1:76" ht="15">
      <c r="A1736"/>
      <c r="AC1736"/>
      <c r="AD1736"/>
      <c r="BX1736" s="2"/>
    </row>
    <row r="1737" spans="1:76" ht="15">
      <c r="A1737"/>
      <c r="AC1737"/>
      <c r="AD1737"/>
      <c r="BX1737" s="2"/>
    </row>
    <row r="1738" spans="1:76" ht="15">
      <c r="A1738"/>
      <c r="AC1738"/>
      <c r="AD1738"/>
      <c r="BX1738" s="2"/>
    </row>
    <row r="1739" spans="1:76" ht="15">
      <c r="A1739"/>
      <c r="AC1739"/>
      <c r="AD1739"/>
      <c r="BX1739" s="2"/>
    </row>
    <row r="1740" spans="1:76" ht="15">
      <c r="A1740"/>
      <c r="AC1740"/>
      <c r="AD1740"/>
      <c r="BX1740" s="2"/>
    </row>
    <row r="1741" spans="1:76" ht="15">
      <c r="A1741"/>
      <c r="AC1741"/>
      <c r="AD1741"/>
      <c r="BX1741" s="2"/>
    </row>
    <row r="1742" spans="1:76" ht="15">
      <c r="A1742"/>
      <c r="AC1742"/>
      <c r="AD1742"/>
      <c r="BX1742" s="2"/>
    </row>
    <row r="1743" spans="1:76" ht="15">
      <c r="A1743"/>
      <c r="AC1743"/>
      <c r="AD1743"/>
      <c r="BX1743" s="2"/>
    </row>
    <row r="1744" spans="1:76" ht="15">
      <c r="A1744"/>
      <c r="AC1744"/>
      <c r="AD1744"/>
      <c r="BX1744" s="2"/>
    </row>
    <row r="1745" spans="1:76" ht="15">
      <c r="A1745"/>
      <c r="AC1745"/>
      <c r="AD1745"/>
      <c r="BX1745" s="2"/>
    </row>
    <row r="1746" spans="1:76" ht="15">
      <c r="A1746"/>
      <c r="AC1746"/>
      <c r="AD1746"/>
      <c r="BX1746" s="2"/>
    </row>
    <row r="1747" spans="1:76" ht="15">
      <c r="A1747"/>
      <c r="AC1747"/>
      <c r="AD1747"/>
      <c r="BX1747" s="2"/>
    </row>
    <row r="1748" spans="1:76" ht="15">
      <c r="A1748"/>
      <c r="AC1748"/>
      <c r="AD1748"/>
      <c r="BX1748" s="2"/>
    </row>
    <row r="1749" spans="1:76" ht="15">
      <c r="A1749"/>
      <c r="AC1749"/>
      <c r="AD1749"/>
      <c r="BX1749" s="2"/>
    </row>
    <row r="1750" spans="1:76" ht="15">
      <c r="A1750"/>
      <c r="AC1750"/>
      <c r="AD1750"/>
      <c r="BX1750" s="2"/>
    </row>
    <row r="1751" spans="1:76" ht="15">
      <c r="A1751"/>
      <c r="AC1751"/>
      <c r="AD1751"/>
      <c r="BX1751" s="2"/>
    </row>
    <row r="1752" spans="1:76" ht="15">
      <c r="A1752"/>
      <c r="AC1752"/>
      <c r="AD1752"/>
      <c r="BX1752" s="2"/>
    </row>
    <row r="1753" spans="1:76" ht="15">
      <c r="A1753"/>
      <c r="AC1753"/>
      <c r="AD1753"/>
      <c r="BX1753" s="2"/>
    </row>
    <row r="1754" spans="1:76" ht="15">
      <c r="A1754"/>
      <c r="AC1754"/>
      <c r="AD1754"/>
      <c r="BX1754" s="2"/>
    </row>
    <row r="1755" spans="1:76" ht="15">
      <c r="A1755"/>
      <c r="AC1755"/>
      <c r="AD1755"/>
      <c r="BX1755" s="2"/>
    </row>
    <row r="1756" spans="1:76" ht="15">
      <c r="A1756"/>
      <c r="AC1756"/>
      <c r="AD1756"/>
      <c r="BX1756" s="2"/>
    </row>
    <row r="1757" spans="1:76" ht="15">
      <c r="A1757"/>
      <c r="AC1757"/>
      <c r="AD1757"/>
      <c r="BX1757" s="2"/>
    </row>
    <row r="1758" spans="1:76" ht="15">
      <c r="A1758"/>
      <c r="AC1758"/>
      <c r="AD1758"/>
      <c r="BX1758" s="2"/>
    </row>
    <row r="1759" spans="1:76" ht="15">
      <c r="A1759"/>
      <c r="AC1759"/>
      <c r="AD1759"/>
      <c r="BX1759" s="2"/>
    </row>
    <row r="1760" spans="1:76" ht="15">
      <c r="A1760"/>
      <c r="AC1760"/>
      <c r="AD1760"/>
      <c r="BX1760" s="2"/>
    </row>
    <row r="1761" spans="1:76" ht="15">
      <c r="A1761"/>
      <c r="AC1761"/>
      <c r="AD1761"/>
      <c r="BX1761" s="2"/>
    </row>
    <row r="1762" spans="1:76" ht="15">
      <c r="A1762"/>
      <c r="AC1762"/>
      <c r="AD1762"/>
      <c r="BX1762" s="2"/>
    </row>
    <row r="1763" spans="1:76" ht="15">
      <c r="A1763"/>
      <c r="AC1763"/>
      <c r="AD1763"/>
      <c r="BX1763" s="2"/>
    </row>
    <row r="1764" spans="1:76" ht="15">
      <c r="A1764"/>
      <c r="AC1764"/>
      <c r="AD1764"/>
      <c r="BX1764" s="2"/>
    </row>
    <row r="1765" spans="1:76" ht="15">
      <c r="A1765"/>
      <c r="AC1765"/>
      <c r="AD1765"/>
      <c r="BX1765" s="2"/>
    </row>
    <row r="1766" spans="1:76" ht="15">
      <c r="A1766"/>
      <c r="AC1766"/>
      <c r="AD1766"/>
      <c r="BX1766" s="2"/>
    </row>
    <row r="1767" spans="1:76" ht="15">
      <c r="A1767"/>
      <c r="AC1767"/>
      <c r="AD1767"/>
      <c r="BX1767" s="2"/>
    </row>
    <row r="1768" spans="1:76" ht="15">
      <c r="A1768"/>
      <c r="AC1768"/>
      <c r="AD1768"/>
      <c r="BX1768" s="2"/>
    </row>
    <row r="1769" spans="1:76" ht="15">
      <c r="A1769"/>
      <c r="AC1769"/>
      <c r="AD1769"/>
      <c r="BX1769" s="2"/>
    </row>
    <row r="1770" spans="1:76" ht="15">
      <c r="A1770"/>
      <c r="AC1770"/>
      <c r="AD1770"/>
      <c r="BX1770" s="2"/>
    </row>
    <row r="1771" spans="1:76" ht="15">
      <c r="A1771"/>
      <c r="AC1771"/>
      <c r="AD1771"/>
      <c r="BX1771" s="2"/>
    </row>
    <row r="1772" spans="1:76" ht="15">
      <c r="A1772"/>
      <c r="AC1772"/>
      <c r="AD1772"/>
      <c r="BX1772" s="2"/>
    </row>
    <row r="1773" spans="1:76" ht="15">
      <c r="A1773"/>
      <c r="AC1773"/>
      <c r="AD1773"/>
      <c r="BX1773" s="2"/>
    </row>
    <row r="1774" spans="1:76" ht="15">
      <c r="A1774"/>
      <c r="AC1774"/>
      <c r="AD1774"/>
      <c r="BX1774" s="2"/>
    </row>
    <row r="1775" spans="1:76" ht="15">
      <c r="A1775"/>
      <c r="AC1775"/>
      <c r="AD1775"/>
      <c r="BX1775" s="2"/>
    </row>
    <row r="1776" spans="1:76" ht="15">
      <c r="A1776"/>
      <c r="AC1776"/>
      <c r="AD1776"/>
      <c r="BX1776" s="2"/>
    </row>
    <row r="1777" spans="1:76" ht="15">
      <c r="A1777"/>
      <c r="AC1777"/>
      <c r="AD1777"/>
      <c r="BX1777" s="2"/>
    </row>
    <row r="1778" spans="1:76" ht="15">
      <c r="A1778"/>
      <c r="AC1778"/>
      <c r="AD1778"/>
      <c r="BX1778" s="2"/>
    </row>
    <row r="1779" spans="1:76" ht="15">
      <c r="A1779"/>
      <c r="AC1779"/>
      <c r="AD1779"/>
      <c r="BX1779" s="2"/>
    </row>
    <row r="1780" spans="1:76" ht="15">
      <c r="A1780"/>
      <c r="AC1780"/>
      <c r="AD1780"/>
      <c r="BX1780" s="2"/>
    </row>
    <row r="1781" spans="1:76" ht="15">
      <c r="A1781"/>
      <c r="AC1781"/>
      <c r="AD1781"/>
      <c r="BX1781" s="2"/>
    </row>
    <row r="1782" spans="1:76" ht="15">
      <c r="A1782"/>
      <c r="AC1782"/>
      <c r="AD1782"/>
      <c r="BX1782" s="2"/>
    </row>
    <row r="1783" spans="1:76" ht="15">
      <c r="A1783"/>
      <c r="AC1783"/>
      <c r="AD1783"/>
      <c r="BX1783" s="2"/>
    </row>
    <row r="1784" spans="1:76" ht="15">
      <c r="A1784"/>
      <c r="AC1784"/>
      <c r="AD1784"/>
      <c r="BX1784" s="2"/>
    </row>
    <row r="1785" spans="1:76" ht="15">
      <c r="A1785"/>
      <c r="AC1785"/>
      <c r="AD1785"/>
      <c r="BX1785" s="2"/>
    </row>
    <row r="1786" spans="1:76" ht="15">
      <c r="A1786"/>
      <c r="AC1786"/>
      <c r="AD1786"/>
      <c r="BX1786" s="2"/>
    </row>
    <row r="1787" spans="1:76" ht="15">
      <c r="A1787"/>
      <c r="AC1787"/>
      <c r="AD1787"/>
      <c r="BX1787" s="2"/>
    </row>
    <row r="1788" spans="1:76" ht="15">
      <c r="A1788"/>
      <c r="AC1788"/>
      <c r="AD1788"/>
      <c r="BX1788" s="2"/>
    </row>
    <row r="1789" spans="1:76" ht="15">
      <c r="A1789"/>
      <c r="AC1789"/>
      <c r="AD1789"/>
      <c r="BX1789" s="2"/>
    </row>
    <row r="1790" spans="1:76" ht="15">
      <c r="A1790"/>
      <c r="AC1790"/>
      <c r="AD1790"/>
      <c r="BX1790" s="2"/>
    </row>
    <row r="1791" spans="1:76" ht="15">
      <c r="A1791"/>
      <c r="AC1791"/>
      <c r="AD1791"/>
      <c r="BX1791" s="2"/>
    </row>
    <row r="1792" spans="1:76" ht="15">
      <c r="A1792"/>
      <c r="AC1792"/>
      <c r="AD1792"/>
      <c r="BX1792" s="2"/>
    </row>
    <row r="1793" spans="1:76" ht="15">
      <c r="A1793"/>
      <c r="AC1793"/>
      <c r="AD1793"/>
      <c r="BX1793" s="2"/>
    </row>
    <row r="1794" spans="1:76" ht="15">
      <c r="A1794"/>
      <c r="AC1794"/>
      <c r="AD1794"/>
      <c r="BX1794" s="2"/>
    </row>
    <row r="1795" spans="1:76" ht="15">
      <c r="A1795"/>
      <c r="AC1795"/>
      <c r="AD1795"/>
      <c r="BX1795" s="2"/>
    </row>
    <row r="1796" spans="1:76" ht="15">
      <c r="A1796"/>
      <c r="AC1796"/>
      <c r="AD1796"/>
      <c r="BX1796" s="2"/>
    </row>
    <row r="1797" spans="1:76" ht="15">
      <c r="A1797"/>
      <c r="AC1797"/>
      <c r="AD1797"/>
      <c r="BX1797" s="2"/>
    </row>
    <row r="1798" spans="1:76" ht="15">
      <c r="A1798"/>
      <c r="AC1798"/>
      <c r="AD1798"/>
      <c r="BX1798" s="2"/>
    </row>
    <row r="1799" spans="1:76" ht="15">
      <c r="A1799"/>
      <c r="AC1799"/>
      <c r="AD1799"/>
      <c r="BX1799" s="2"/>
    </row>
    <row r="1800" spans="1:76" ht="15">
      <c r="A1800"/>
      <c r="AC1800"/>
      <c r="AD1800"/>
      <c r="BX1800" s="2"/>
    </row>
    <row r="1801" spans="1:76" ht="15">
      <c r="A1801"/>
      <c r="AC1801"/>
      <c r="AD1801"/>
      <c r="BX1801" s="2"/>
    </row>
    <row r="1802" spans="1:76" ht="15">
      <c r="A1802"/>
      <c r="AC1802"/>
      <c r="AD1802"/>
      <c r="BX1802" s="2"/>
    </row>
    <row r="1803" spans="1:76" ht="15">
      <c r="A1803"/>
      <c r="AC1803"/>
      <c r="AD1803"/>
      <c r="BX1803" s="2"/>
    </row>
    <row r="1804" spans="1:76" ht="15">
      <c r="A1804"/>
      <c r="AC1804"/>
      <c r="AD1804"/>
      <c r="BX1804" s="2"/>
    </row>
    <row r="1805" spans="1:76" ht="15">
      <c r="A1805"/>
      <c r="AC1805"/>
      <c r="AD1805"/>
      <c r="BX1805" s="2"/>
    </row>
    <row r="1806" spans="1:76" ht="15">
      <c r="A1806"/>
      <c r="AC1806"/>
      <c r="AD1806"/>
      <c r="BX1806" s="2"/>
    </row>
    <row r="1807" spans="1:76" ht="15">
      <c r="A1807"/>
      <c r="AC1807"/>
      <c r="AD1807"/>
      <c r="BX1807" s="2"/>
    </row>
    <row r="1808" spans="1:76" ht="15">
      <c r="A1808"/>
      <c r="AC1808"/>
      <c r="AD1808"/>
      <c r="BX1808" s="2"/>
    </row>
    <row r="1809" spans="1:76" ht="15">
      <c r="A1809"/>
      <c r="AC1809"/>
      <c r="AD1809"/>
      <c r="BX1809" s="2"/>
    </row>
    <row r="1810" spans="1:76" ht="15">
      <c r="A1810"/>
      <c r="AC1810"/>
      <c r="AD1810"/>
      <c r="BX1810" s="2"/>
    </row>
    <row r="1811" spans="1:76" ht="15">
      <c r="A1811"/>
      <c r="AC1811"/>
      <c r="AD1811"/>
      <c r="BX1811" s="2"/>
    </row>
    <row r="1812" spans="1:76" ht="15">
      <c r="A1812"/>
      <c r="AC1812"/>
      <c r="AD1812"/>
      <c r="BX1812" s="2"/>
    </row>
    <row r="1813" spans="1:76" ht="15">
      <c r="A1813"/>
      <c r="AC1813"/>
      <c r="AD1813"/>
      <c r="BX1813" s="2"/>
    </row>
    <row r="1814" spans="1:76" ht="15">
      <c r="A1814"/>
      <c r="AC1814"/>
      <c r="AD1814"/>
      <c r="BX1814" s="2"/>
    </row>
    <row r="1815" spans="1:76" ht="15">
      <c r="A1815"/>
      <c r="AC1815"/>
      <c r="AD1815"/>
      <c r="BX1815" s="2"/>
    </row>
    <row r="1816" spans="1:76" ht="15">
      <c r="A1816"/>
      <c r="AC1816"/>
      <c r="AD1816"/>
      <c r="BX1816" s="2"/>
    </row>
    <row r="1817" spans="1:76" ht="15">
      <c r="A1817"/>
      <c r="AC1817"/>
      <c r="AD1817"/>
      <c r="BX1817" s="2"/>
    </row>
    <row r="1818" spans="1:76" ht="15">
      <c r="A1818"/>
      <c r="AC1818"/>
      <c r="AD1818"/>
      <c r="BX1818" s="2"/>
    </row>
    <row r="1819" spans="1:76" ht="15">
      <c r="A1819"/>
      <c r="AC1819"/>
      <c r="AD1819"/>
      <c r="BX1819" s="2"/>
    </row>
    <row r="1820" spans="1:76" ht="15">
      <c r="A1820"/>
      <c r="AC1820"/>
      <c r="AD1820"/>
      <c r="BX1820" s="2"/>
    </row>
    <row r="1821" spans="1:76" ht="15">
      <c r="A1821"/>
      <c r="AC1821"/>
      <c r="AD1821"/>
      <c r="BX1821" s="2"/>
    </row>
    <row r="1822" spans="1:76" ht="15">
      <c r="A1822"/>
      <c r="AC1822"/>
      <c r="AD1822"/>
      <c r="BX1822" s="2"/>
    </row>
    <row r="1823" spans="1:76" ht="15">
      <c r="A1823"/>
      <c r="AC1823"/>
      <c r="AD1823"/>
      <c r="BX1823" s="2"/>
    </row>
    <row r="1824" spans="1:76" ht="15">
      <c r="A1824"/>
      <c r="AC1824"/>
      <c r="AD1824"/>
      <c r="BX1824" s="2"/>
    </row>
    <row r="1825" spans="1:76" ht="15">
      <c r="A1825"/>
      <c r="AC1825"/>
      <c r="AD1825"/>
      <c r="BX1825" s="2"/>
    </row>
    <row r="1826" spans="1:76" ht="15">
      <c r="A1826"/>
      <c r="AC1826"/>
      <c r="AD1826"/>
      <c r="BX1826" s="2"/>
    </row>
    <row r="1827" spans="1:76" ht="15">
      <c r="A1827"/>
      <c r="AC1827"/>
      <c r="AD1827"/>
      <c r="BX1827" s="2"/>
    </row>
    <row r="1828" spans="1:76" ht="15">
      <c r="A1828"/>
      <c r="AC1828"/>
      <c r="AD1828"/>
      <c r="BX1828" s="2"/>
    </row>
    <row r="1829" spans="1:76" ht="15">
      <c r="A1829"/>
      <c r="AC1829"/>
      <c r="AD1829"/>
      <c r="BX1829" s="2"/>
    </row>
    <row r="1830" spans="1:76" ht="15">
      <c r="A1830"/>
      <c r="AC1830"/>
      <c r="AD1830"/>
      <c r="BX1830" s="2"/>
    </row>
    <row r="1831" spans="1:76" ht="15">
      <c r="A1831"/>
      <c r="AC1831"/>
      <c r="AD1831"/>
      <c r="BX1831" s="2"/>
    </row>
    <row r="1832" spans="1:76" ht="15">
      <c r="A1832"/>
      <c r="AC1832"/>
      <c r="AD1832"/>
      <c r="BX1832" s="2"/>
    </row>
    <row r="1833" spans="1:76" ht="15">
      <c r="A1833"/>
      <c r="AC1833"/>
      <c r="AD1833"/>
      <c r="BX1833" s="2"/>
    </row>
    <row r="1834" spans="1:76" ht="15">
      <c r="A1834"/>
      <c r="AC1834"/>
      <c r="AD1834"/>
      <c r="BX1834" s="2"/>
    </row>
    <row r="1835" spans="1:76" ht="15">
      <c r="A1835"/>
      <c r="AC1835"/>
      <c r="AD1835"/>
      <c r="BX1835" s="2"/>
    </row>
    <row r="1836" spans="1:76" ht="15">
      <c r="A1836"/>
      <c r="AC1836"/>
      <c r="AD1836"/>
      <c r="BX1836" s="2"/>
    </row>
    <row r="1837" spans="1:76" ht="15">
      <c r="A1837"/>
      <c r="AC1837"/>
      <c r="AD1837"/>
      <c r="BX1837" s="2"/>
    </row>
    <row r="1838" spans="1:76" ht="15">
      <c r="A1838"/>
      <c r="AC1838"/>
      <c r="AD1838"/>
      <c r="BX1838" s="2"/>
    </row>
    <row r="1839" spans="1:76" ht="15">
      <c r="A1839"/>
      <c r="AC1839"/>
      <c r="AD1839"/>
      <c r="BX1839" s="2"/>
    </row>
    <row r="1840" spans="1:76" ht="15">
      <c r="A1840"/>
      <c r="AC1840"/>
      <c r="AD1840"/>
      <c r="BX1840" s="2"/>
    </row>
    <row r="1841" spans="1:76" ht="15">
      <c r="A1841"/>
      <c r="AC1841"/>
      <c r="AD1841"/>
      <c r="BX1841" s="2"/>
    </row>
    <row r="1842" spans="1:76" ht="15">
      <c r="A1842"/>
      <c r="AC1842"/>
      <c r="AD1842"/>
      <c r="BX1842" s="2"/>
    </row>
    <row r="1843" spans="1:76" ht="15">
      <c r="A1843"/>
      <c r="AC1843"/>
      <c r="AD1843"/>
      <c r="BX1843" s="2"/>
    </row>
    <row r="1844" spans="1:76" ht="15">
      <c r="A1844"/>
      <c r="AC1844"/>
      <c r="AD1844"/>
      <c r="BX1844" s="2"/>
    </row>
    <row r="1845" spans="1:76" ht="15">
      <c r="A1845"/>
      <c r="AC1845"/>
      <c r="AD1845"/>
      <c r="BX1845" s="2"/>
    </row>
    <row r="1846" spans="1:76" ht="15">
      <c r="A1846"/>
      <c r="AC1846"/>
      <c r="AD1846"/>
      <c r="BX1846" s="2"/>
    </row>
    <row r="1847" spans="1:76" ht="15">
      <c r="A1847"/>
      <c r="AC1847"/>
      <c r="AD1847"/>
      <c r="BX1847" s="2"/>
    </row>
    <row r="1848" spans="1:76" ht="15">
      <c r="A1848"/>
      <c r="AC1848"/>
      <c r="AD1848"/>
      <c r="BX1848" s="2"/>
    </row>
    <row r="1849" spans="1:76" ht="15">
      <c r="A1849"/>
      <c r="AC1849"/>
      <c r="AD1849"/>
      <c r="BX1849" s="2"/>
    </row>
    <row r="1850" spans="1:76" ht="15">
      <c r="A1850"/>
      <c r="AC1850"/>
      <c r="AD1850"/>
      <c r="BX1850" s="2"/>
    </row>
    <row r="1851" spans="1:76" ht="15">
      <c r="A1851"/>
      <c r="AC1851"/>
      <c r="AD1851"/>
      <c r="BX1851" s="2"/>
    </row>
    <row r="1852" spans="1:76" ht="15">
      <c r="A1852"/>
      <c r="AC1852"/>
      <c r="AD1852"/>
      <c r="BX1852" s="2"/>
    </row>
    <row r="1853" spans="1:76" ht="15">
      <c r="A1853"/>
      <c r="AC1853"/>
      <c r="AD1853"/>
      <c r="BX1853" s="2"/>
    </row>
    <row r="1854" spans="1:76" ht="15">
      <c r="A1854"/>
      <c r="AC1854"/>
      <c r="AD1854"/>
      <c r="BX1854" s="2"/>
    </row>
    <row r="1855" spans="1:76" ht="15">
      <c r="A1855"/>
      <c r="AC1855"/>
      <c r="AD1855"/>
      <c r="BX1855" s="2"/>
    </row>
    <row r="1856" spans="1:76" ht="15">
      <c r="A1856"/>
      <c r="AC1856"/>
      <c r="AD1856"/>
      <c r="BX1856" s="2"/>
    </row>
    <row r="1857" spans="1:76" ht="15">
      <c r="A1857"/>
      <c r="AC1857"/>
      <c r="AD1857"/>
      <c r="BX1857" s="2"/>
    </row>
    <row r="1858" spans="1:76" ht="15">
      <c r="A1858"/>
      <c r="AC1858"/>
      <c r="AD1858"/>
      <c r="BX1858" s="2"/>
    </row>
    <row r="1859" spans="1:76" ht="15">
      <c r="A1859"/>
      <c r="AC1859"/>
      <c r="AD1859"/>
      <c r="BX1859" s="2"/>
    </row>
    <row r="1860" spans="1:76" ht="15">
      <c r="A1860"/>
      <c r="AC1860"/>
      <c r="AD1860"/>
      <c r="BX1860" s="2"/>
    </row>
    <row r="1861" spans="1:76" ht="15">
      <c r="A1861"/>
      <c r="AC1861"/>
      <c r="AD1861"/>
      <c r="BX1861" s="2"/>
    </row>
    <row r="1862" spans="1:76" ht="15">
      <c r="A1862"/>
      <c r="AC1862"/>
      <c r="AD1862"/>
      <c r="BX1862" s="2"/>
    </row>
    <row r="1863" spans="1:76" ht="15">
      <c r="A1863"/>
      <c r="AC1863"/>
      <c r="AD1863"/>
      <c r="BX1863" s="2"/>
    </row>
    <row r="1864" spans="1:76" ht="15">
      <c r="A1864"/>
      <c r="AC1864"/>
      <c r="AD1864"/>
      <c r="BX1864" s="2"/>
    </row>
    <row r="1865" spans="1:76" ht="15">
      <c r="A1865"/>
      <c r="AC1865"/>
      <c r="AD1865"/>
      <c r="BX1865" s="2"/>
    </row>
    <row r="1866" spans="1:76" ht="15">
      <c r="A1866"/>
      <c r="AC1866"/>
      <c r="AD1866"/>
      <c r="BX1866" s="2"/>
    </row>
    <row r="1867" spans="1:76" ht="15">
      <c r="A1867"/>
      <c r="AC1867"/>
      <c r="AD1867"/>
      <c r="BX1867" s="2"/>
    </row>
    <row r="1868" spans="1:76" ht="15">
      <c r="A1868"/>
      <c r="AC1868"/>
      <c r="AD1868"/>
      <c r="BX1868" s="2"/>
    </row>
    <row r="1869" spans="1:76" ht="15">
      <c r="A1869"/>
      <c r="AC1869"/>
      <c r="AD1869"/>
      <c r="BX1869" s="2"/>
    </row>
    <row r="1870" spans="1:76" ht="15">
      <c r="A1870"/>
      <c r="AC1870"/>
      <c r="AD1870"/>
      <c r="BX1870" s="2"/>
    </row>
    <row r="1871" spans="1:76" ht="15">
      <c r="A1871"/>
      <c r="AC1871"/>
      <c r="AD1871"/>
      <c r="BX1871" s="2"/>
    </row>
    <row r="1872" spans="1:76" ht="15">
      <c r="A1872"/>
      <c r="AC1872"/>
      <c r="AD1872"/>
      <c r="BX1872" s="2"/>
    </row>
    <row r="1873" spans="1:76" ht="15">
      <c r="A1873"/>
      <c r="AC1873"/>
      <c r="AD1873"/>
      <c r="BX1873" s="2"/>
    </row>
    <row r="1874" spans="1:76" ht="15">
      <c r="A1874"/>
      <c r="AC1874"/>
      <c r="AD1874"/>
      <c r="BX1874" s="2"/>
    </row>
    <row r="1875" spans="1:76" ht="15">
      <c r="A1875"/>
      <c r="AC1875"/>
      <c r="AD1875"/>
      <c r="BX1875" s="2"/>
    </row>
    <row r="1876" spans="1:76" ht="15">
      <c r="A1876"/>
      <c r="AC1876"/>
      <c r="AD1876"/>
      <c r="BX1876" s="2"/>
    </row>
    <row r="1877" spans="1:76" ht="15">
      <c r="A1877"/>
      <c r="AC1877"/>
      <c r="AD1877"/>
      <c r="BX1877" s="2"/>
    </row>
    <row r="1878" spans="1:76" ht="15">
      <c r="A1878"/>
      <c r="AC1878"/>
      <c r="AD1878"/>
      <c r="BX1878" s="2"/>
    </row>
    <row r="1879" spans="1:76" ht="15">
      <c r="A1879"/>
      <c r="AC1879"/>
      <c r="AD1879"/>
      <c r="BX1879" s="2"/>
    </row>
    <row r="1880" spans="1:76" ht="15">
      <c r="A1880"/>
      <c r="AC1880"/>
      <c r="AD1880"/>
      <c r="BX1880" s="2"/>
    </row>
    <row r="1881" spans="1:76" ht="15">
      <c r="A1881"/>
      <c r="AC1881"/>
      <c r="AD1881"/>
      <c r="BX1881" s="2"/>
    </row>
    <row r="1882" spans="1:76" ht="15">
      <c r="A1882"/>
      <c r="AC1882"/>
      <c r="AD1882"/>
      <c r="BX1882" s="2"/>
    </row>
    <row r="1883" spans="1:76" ht="15">
      <c r="A1883"/>
      <c r="AC1883"/>
      <c r="AD1883"/>
      <c r="BX1883" s="2"/>
    </row>
    <row r="1884" spans="1:76" ht="15">
      <c r="A1884"/>
      <c r="AC1884"/>
      <c r="AD1884"/>
      <c r="BX1884" s="2"/>
    </row>
    <row r="1885" spans="1:76" ht="15">
      <c r="A1885"/>
      <c r="AC1885"/>
      <c r="AD1885"/>
      <c r="BX1885" s="2"/>
    </row>
    <row r="1886" spans="1:76" ht="15">
      <c r="A1886"/>
      <c r="AC1886"/>
      <c r="AD1886"/>
      <c r="BX1886" s="2"/>
    </row>
    <row r="1887" spans="1:76" ht="15">
      <c r="A1887"/>
      <c r="AC1887"/>
      <c r="AD1887"/>
      <c r="BX1887" s="2"/>
    </row>
    <row r="1888" spans="1:76" ht="15">
      <c r="A1888"/>
      <c r="AC1888"/>
      <c r="AD1888"/>
      <c r="BX1888" s="2"/>
    </row>
    <row r="1889" spans="1:76" ht="15">
      <c r="A1889"/>
      <c r="AC1889"/>
      <c r="AD1889"/>
      <c r="BX1889" s="2"/>
    </row>
    <row r="1890" spans="1:76" ht="15">
      <c r="A1890"/>
      <c r="AC1890"/>
      <c r="AD1890"/>
      <c r="BX1890" s="2"/>
    </row>
    <row r="1891" spans="1:76" ht="15">
      <c r="A1891"/>
      <c r="AC1891"/>
      <c r="AD1891"/>
      <c r="BX1891" s="2"/>
    </row>
    <row r="1892" spans="1:76" ht="15">
      <c r="A1892"/>
      <c r="AC1892"/>
      <c r="AD1892"/>
      <c r="BX1892" s="2"/>
    </row>
    <row r="1893" spans="1:76" ht="15">
      <c r="A1893"/>
      <c r="AC1893"/>
      <c r="AD1893"/>
      <c r="BX1893" s="2"/>
    </row>
    <row r="1894" spans="1:76" ht="15">
      <c r="A1894"/>
      <c r="AC1894"/>
      <c r="AD1894"/>
      <c r="BX1894" s="2"/>
    </row>
    <row r="1895" spans="1:76" ht="15">
      <c r="A1895"/>
      <c r="AC1895"/>
      <c r="AD1895"/>
      <c r="BX1895" s="2"/>
    </row>
    <row r="1896" spans="1:76" ht="15">
      <c r="A1896"/>
      <c r="AC1896"/>
      <c r="AD1896"/>
      <c r="BX1896" s="2"/>
    </row>
    <row r="1897" spans="1:76" ht="15">
      <c r="A1897"/>
      <c r="AC1897"/>
      <c r="AD1897"/>
      <c r="BX1897" s="2"/>
    </row>
    <row r="1898" spans="1:76" ht="15">
      <c r="A1898"/>
      <c r="AC1898"/>
      <c r="AD1898"/>
      <c r="BX1898" s="2"/>
    </row>
    <row r="1899" spans="1:76" ht="15">
      <c r="A1899"/>
      <c r="AC1899"/>
      <c r="AD1899"/>
      <c r="BX1899" s="2"/>
    </row>
    <row r="1900" spans="1:76" ht="15">
      <c r="A1900"/>
      <c r="AC1900"/>
      <c r="AD1900"/>
      <c r="BX1900" s="2"/>
    </row>
    <row r="1901" spans="1:76" ht="15">
      <c r="A1901"/>
      <c r="AC1901"/>
      <c r="AD1901"/>
      <c r="BX1901" s="2"/>
    </row>
    <row r="1902" spans="1:76" ht="15">
      <c r="A1902"/>
      <c r="AC1902"/>
      <c r="AD1902"/>
      <c r="BX1902" s="2"/>
    </row>
    <row r="1903" spans="1:76" ht="15">
      <c r="A1903"/>
      <c r="AC1903"/>
      <c r="AD1903"/>
      <c r="BX1903" s="2"/>
    </row>
    <row r="1904" spans="1:76" ht="15">
      <c r="A1904"/>
      <c r="AC1904"/>
      <c r="AD1904"/>
      <c r="BX1904" s="2"/>
    </row>
    <row r="1905" spans="1:76" ht="15">
      <c r="A1905"/>
      <c r="AC1905"/>
      <c r="AD1905"/>
      <c r="BX1905" s="2"/>
    </row>
    <row r="1906" spans="1:76" ht="15">
      <c r="A1906"/>
      <c r="AC1906"/>
      <c r="AD1906"/>
      <c r="BX1906" s="2"/>
    </row>
    <row r="1907" spans="1:76" ht="15">
      <c r="A1907"/>
      <c r="AC1907"/>
      <c r="AD1907"/>
      <c r="BX1907" s="2"/>
    </row>
    <row r="1908" spans="1:76" ht="15">
      <c r="A1908"/>
      <c r="AC1908"/>
      <c r="AD1908"/>
      <c r="BX1908" s="2"/>
    </row>
    <row r="1909" spans="1:76" ht="15">
      <c r="A1909"/>
      <c r="AC1909"/>
      <c r="AD1909"/>
      <c r="BX1909" s="2"/>
    </row>
    <row r="1910" spans="1:76" ht="15">
      <c r="A1910"/>
      <c r="AC1910"/>
      <c r="AD1910"/>
      <c r="BX1910" s="2"/>
    </row>
    <row r="1911" spans="1:76" ht="15">
      <c r="A1911"/>
      <c r="AC1911"/>
      <c r="AD1911"/>
      <c r="BX1911" s="2"/>
    </row>
    <row r="1912" spans="1:76" ht="15">
      <c r="A1912"/>
      <c r="AC1912"/>
      <c r="AD1912"/>
      <c r="BX1912" s="2"/>
    </row>
    <row r="1913" spans="1:76" ht="15">
      <c r="A1913"/>
      <c r="AC1913"/>
      <c r="AD1913"/>
      <c r="BX1913" s="2"/>
    </row>
    <row r="1914" spans="1:76" ht="15">
      <c r="A1914"/>
      <c r="AC1914"/>
      <c r="AD1914"/>
      <c r="BX1914" s="2"/>
    </row>
    <row r="1915" spans="1:76" ht="15">
      <c r="A1915"/>
      <c r="AC1915"/>
      <c r="AD1915"/>
      <c r="BX1915" s="2"/>
    </row>
    <row r="1916" spans="1:76" ht="15">
      <c r="A1916"/>
      <c r="AC1916"/>
      <c r="AD1916"/>
      <c r="BX1916" s="2"/>
    </row>
    <row r="1917" spans="1:76" ht="15">
      <c r="A1917"/>
      <c r="AC1917"/>
      <c r="AD1917"/>
      <c r="BX1917" s="2"/>
    </row>
    <row r="1918" spans="1:76" ht="15">
      <c r="A1918"/>
      <c r="AC1918"/>
      <c r="AD1918"/>
      <c r="BX1918" s="2"/>
    </row>
    <row r="1919" spans="1:76" ht="15">
      <c r="A1919"/>
      <c r="AC1919"/>
      <c r="AD1919"/>
      <c r="BX1919" s="2"/>
    </row>
    <row r="1920" spans="1:76" ht="15">
      <c r="A1920"/>
      <c r="AC1920"/>
      <c r="AD1920"/>
      <c r="BX1920" s="2"/>
    </row>
    <row r="1921" spans="1:76" ht="15">
      <c r="A1921"/>
      <c r="AC1921"/>
      <c r="AD1921"/>
      <c r="BX1921" s="2"/>
    </row>
    <row r="1922" spans="1:76" ht="15">
      <c r="A1922"/>
      <c r="AC1922"/>
      <c r="AD1922"/>
      <c r="BX1922" s="2"/>
    </row>
    <row r="1923" spans="1:76" ht="15">
      <c r="A1923"/>
      <c r="AC1923"/>
      <c r="AD1923"/>
      <c r="BX1923" s="2"/>
    </row>
    <row r="1924" spans="1:76" ht="15">
      <c r="A1924"/>
      <c r="AC1924"/>
      <c r="AD1924"/>
      <c r="BX1924" s="2"/>
    </row>
    <row r="1925" spans="1:76" ht="15">
      <c r="A1925"/>
      <c r="AC1925"/>
      <c r="AD1925"/>
      <c r="BX1925" s="2"/>
    </row>
    <row r="1926" spans="1:76" ht="15">
      <c r="A1926"/>
      <c r="AC1926"/>
      <c r="AD1926"/>
      <c r="BX1926" s="2"/>
    </row>
    <row r="1927" spans="1:76" ht="15">
      <c r="A1927"/>
      <c r="AC1927"/>
      <c r="AD1927"/>
      <c r="BX1927" s="2"/>
    </row>
    <row r="1928" spans="1:76" ht="15">
      <c r="A1928"/>
      <c r="AC1928"/>
      <c r="AD1928"/>
      <c r="BX1928" s="2"/>
    </row>
    <row r="1929" spans="1:76" ht="15">
      <c r="A1929"/>
      <c r="AC1929"/>
      <c r="AD1929"/>
      <c r="BX1929" s="2"/>
    </row>
    <row r="1930" spans="1:76" ht="15">
      <c r="A1930"/>
      <c r="AC1930"/>
      <c r="AD1930"/>
      <c r="BX1930" s="2"/>
    </row>
    <row r="1931" spans="1:76" ht="15">
      <c r="A1931"/>
      <c r="AC1931"/>
      <c r="AD1931"/>
      <c r="BX1931" s="2"/>
    </row>
    <row r="1932" spans="1:76" ht="15">
      <c r="A1932"/>
      <c r="AC1932"/>
      <c r="AD1932"/>
      <c r="BX1932" s="2"/>
    </row>
    <row r="1933" spans="1:76" ht="15">
      <c r="A1933"/>
      <c r="AC1933"/>
      <c r="AD1933"/>
      <c r="BX1933" s="2"/>
    </row>
    <row r="1934" spans="1:76" ht="15">
      <c r="A1934"/>
      <c r="AC1934"/>
      <c r="AD1934"/>
      <c r="BX1934" s="2"/>
    </row>
    <row r="1935" spans="1:76" ht="15">
      <c r="A1935"/>
      <c r="AC1935"/>
      <c r="AD1935"/>
      <c r="BX1935" s="2"/>
    </row>
    <row r="1936" spans="1:76" ht="15">
      <c r="A1936"/>
      <c r="AC1936"/>
      <c r="AD1936"/>
      <c r="BX1936" s="2"/>
    </row>
    <row r="1937" spans="1:76" ht="15">
      <c r="A1937"/>
      <c r="AC1937"/>
      <c r="AD1937"/>
      <c r="BX1937" s="2"/>
    </row>
    <row r="1938" spans="1:76" ht="15">
      <c r="A1938"/>
      <c r="AC1938"/>
      <c r="AD1938"/>
      <c r="BX1938" s="2"/>
    </row>
    <row r="1939" spans="1:76" ht="15">
      <c r="A1939"/>
      <c r="AC1939"/>
      <c r="AD1939"/>
      <c r="BX1939" s="2"/>
    </row>
    <row r="1940" spans="1:76" ht="15">
      <c r="A1940"/>
      <c r="AC1940"/>
      <c r="AD1940"/>
      <c r="BX1940" s="2"/>
    </row>
    <row r="1941" spans="1:76" ht="15">
      <c r="A1941"/>
      <c r="AC1941"/>
      <c r="AD1941"/>
      <c r="BX1941" s="2"/>
    </row>
    <row r="1942" spans="1:76" ht="15">
      <c r="A1942"/>
      <c r="AC1942"/>
      <c r="AD1942"/>
      <c r="BX1942" s="2"/>
    </row>
    <row r="1943" spans="1:76" ht="15">
      <c r="A1943"/>
      <c r="AC1943"/>
      <c r="AD1943"/>
      <c r="BX1943" s="2"/>
    </row>
    <row r="1944" spans="1:76" ht="15">
      <c r="A1944"/>
      <c r="AC1944"/>
      <c r="AD1944"/>
      <c r="BX1944" s="2"/>
    </row>
    <row r="1945" spans="1:76" ht="15">
      <c r="A1945"/>
      <c r="AC1945"/>
      <c r="AD1945"/>
      <c r="BX1945" s="2"/>
    </row>
    <row r="1946" spans="1:76" ht="15">
      <c r="A1946"/>
      <c r="AC1946"/>
      <c r="AD1946"/>
      <c r="BX1946" s="2"/>
    </row>
    <row r="1947" spans="1:76" ht="15">
      <c r="A1947"/>
      <c r="AC1947"/>
      <c r="AD1947"/>
      <c r="BX1947" s="2"/>
    </row>
    <row r="1948" spans="1:76" ht="15">
      <c r="A1948"/>
      <c r="AC1948"/>
      <c r="AD1948"/>
      <c r="BX1948" s="2"/>
    </row>
    <row r="1949" spans="1:76" ht="15">
      <c r="A1949"/>
      <c r="AC1949"/>
      <c r="AD1949"/>
      <c r="BX1949" s="2"/>
    </row>
    <row r="1950" spans="1:76" ht="15">
      <c r="A1950"/>
      <c r="AC1950"/>
      <c r="AD1950"/>
      <c r="BX1950" s="2"/>
    </row>
    <row r="1951" spans="1:76" ht="15">
      <c r="A1951"/>
      <c r="AC1951"/>
      <c r="AD1951"/>
      <c r="BX1951" s="2"/>
    </row>
    <row r="1952" spans="1:76" ht="15">
      <c r="A1952"/>
      <c r="AC1952"/>
      <c r="AD1952"/>
      <c r="BX1952" s="2"/>
    </row>
    <row r="1953" spans="1:76" ht="15">
      <c r="A1953"/>
      <c r="AC1953"/>
      <c r="AD1953"/>
      <c r="BX1953" s="2"/>
    </row>
    <row r="1954" spans="1:76" ht="15">
      <c r="A1954"/>
      <c r="AC1954"/>
      <c r="AD1954"/>
      <c r="BX1954" s="2"/>
    </row>
    <row r="1955" spans="1:76" ht="15">
      <c r="A1955"/>
      <c r="AC1955"/>
      <c r="AD1955"/>
      <c r="BX1955" s="2"/>
    </row>
    <row r="1956" spans="1:76" ht="15">
      <c r="A1956"/>
      <c r="AC1956"/>
      <c r="AD1956"/>
      <c r="BX1956" s="2"/>
    </row>
    <row r="1957" spans="1:76" ht="15">
      <c r="A1957"/>
      <c r="AC1957"/>
      <c r="AD1957"/>
      <c r="BX1957" s="2"/>
    </row>
    <row r="1958" spans="1:76" ht="15">
      <c r="A1958"/>
      <c r="AC1958"/>
      <c r="AD1958"/>
      <c r="BX1958" s="2"/>
    </row>
    <row r="1959" spans="1:76" ht="15">
      <c r="A1959"/>
      <c r="AC1959"/>
      <c r="AD1959"/>
      <c r="BX1959" s="2"/>
    </row>
    <row r="1960" spans="1:76" ht="15">
      <c r="A1960"/>
      <c r="AC1960"/>
      <c r="AD1960"/>
      <c r="BX1960" s="2"/>
    </row>
    <row r="1961" spans="1:76" ht="15">
      <c r="A1961"/>
      <c r="AC1961"/>
      <c r="AD1961"/>
      <c r="BX1961" s="2"/>
    </row>
    <row r="1962" spans="1:76" ht="15">
      <c r="A1962"/>
      <c r="AC1962"/>
      <c r="AD1962"/>
      <c r="BX1962" s="2"/>
    </row>
    <row r="1963" spans="1:76" ht="15">
      <c r="A1963"/>
      <c r="AC1963"/>
      <c r="AD1963"/>
      <c r="BX1963" s="2"/>
    </row>
    <row r="1964" spans="1:76" ht="15">
      <c r="A1964"/>
      <c r="AC1964"/>
      <c r="AD1964"/>
      <c r="BX1964" s="2"/>
    </row>
    <row r="1965" spans="1:76" ht="15">
      <c r="A1965"/>
      <c r="AC1965"/>
      <c r="AD1965"/>
      <c r="BX1965" s="2"/>
    </row>
    <row r="1966" spans="1:76" ht="15">
      <c r="A1966"/>
      <c r="AC1966"/>
      <c r="AD1966"/>
      <c r="BX1966" s="2"/>
    </row>
    <row r="1967" spans="1:76" ht="15">
      <c r="A1967"/>
      <c r="AC1967"/>
      <c r="AD1967"/>
      <c r="BX1967" s="2"/>
    </row>
    <row r="1968" spans="1:76" ht="15">
      <c r="A1968"/>
      <c r="AC1968"/>
      <c r="AD1968"/>
      <c r="BX1968" s="2"/>
    </row>
    <row r="1969" spans="1:76" ht="15">
      <c r="A1969"/>
      <c r="AC1969"/>
      <c r="AD1969"/>
      <c r="BX1969" s="2"/>
    </row>
    <row r="1970" spans="1:76" ht="15">
      <c r="A1970"/>
      <c r="AC1970"/>
      <c r="AD1970"/>
      <c r="BX1970" s="2"/>
    </row>
    <row r="1971" spans="1:76" ht="15">
      <c r="A1971"/>
      <c r="AC1971"/>
      <c r="AD1971"/>
      <c r="BX1971" s="2"/>
    </row>
    <row r="1972" spans="1:76" ht="15">
      <c r="A1972"/>
      <c r="AC1972"/>
      <c r="AD1972"/>
      <c r="BX1972" s="2"/>
    </row>
    <row r="1973" spans="1:76" ht="15">
      <c r="A1973"/>
      <c r="AC1973"/>
      <c r="AD1973"/>
      <c r="BX1973" s="2"/>
    </row>
    <row r="1974" spans="1:76" ht="15">
      <c r="A1974"/>
      <c r="AC1974"/>
      <c r="AD1974"/>
      <c r="BX1974" s="2"/>
    </row>
    <row r="1975" spans="1:76" ht="15">
      <c r="A1975"/>
      <c r="AC1975"/>
      <c r="AD1975"/>
      <c r="BX1975" s="2"/>
    </row>
    <row r="1976" spans="1:76" ht="15">
      <c r="A1976"/>
      <c r="AC1976"/>
      <c r="AD1976"/>
      <c r="BX1976" s="2"/>
    </row>
    <row r="1977" spans="1:76" ht="15">
      <c r="A1977"/>
      <c r="AC1977"/>
      <c r="AD1977"/>
      <c r="BX1977" s="2"/>
    </row>
    <row r="1978" spans="1:76" ht="15">
      <c r="A1978"/>
      <c r="AC1978"/>
      <c r="AD1978"/>
      <c r="BX1978" s="2"/>
    </row>
    <row r="1979" spans="1:76" ht="15">
      <c r="A1979"/>
      <c r="AC1979"/>
      <c r="AD1979"/>
      <c r="BX1979" s="2"/>
    </row>
    <row r="1980" spans="1:76" ht="15">
      <c r="A1980"/>
      <c r="AC1980"/>
      <c r="AD1980"/>
      <c r="BX1980" s="2"/>
    </row>
    <row r="1981" spans="1:76" ht="15">
      <c r="A1981"/>
      <c r="AC1981"/>
      <c r="AD1981"/>
      <c r="BX1981" s="2"/>
    </row>
    <row r="1982" spans="1:76" ht="15">
      <c r="A1982"/>
      <c r="AC1982"/>
      <c r="AD1982"/>
      <c r="BX1982" s="2"/>
    </row>
    <row r="1983" spans="1:76" ht="15">
      <c r="A1983"/>
      <c r="AC1983"/>
      <c r="AD1983"/>
      <c r="BX1983" s="2"/>
    </row>
    <row r="1984" spans="1:76" ht="15">
      <c r="A1984"/>
      <c r="AC1984"/>
      <c r="AD1984"/>
      <c r="BX1984" s="2"/>
    </row>
    <row r="1985" spans="1:76" ht="15">
      <c r="A1985"/>
      <c r="AC1985"/>
      <c r="AD1985"/>
      <c r="BX1985" s="2"/>
    </row>
    <row r="1986" spans="1:76" ht="15">
      <c r="A1986"/>
      <c r="AC1986"/>
      <c r="AD1986"/>
      <c r="BX1986" s="2"/>
    </row>
    <row r="1987" spans="1:76" ht="15">
      <c r="A1987"/>
      <c r="AC1987"/>
      <c r="AD1987"/>
      <c r="BX1987" s="2"/>
    </row>
    <row r="1988" spans="1:76" ht="15">
      <c r="A1988"/>
      <c r="AC1988"/>
      <c r="AD1988"/>
      <c r="BX1988" s="2"/>
    </row>
    <row r="1989" spans="1:76" ht="15">
      <c r="A1989"/>
      <c r="AC1989"/>
      <c r="AD1989"/>
      <c r="BX1989" s="2"/>
    </row>
    <row r="1990" spans="1:76" ht="15">
      <c r="A1990"/>
      <c r="AC1990"/>
      <c r="AD1990"/>
      <c r="BX1990" s="2"/>
    </row>
    <row r="1991" spans="1:76" ht="15">
      <c r="A1991"/>
      <c r="AC1991"/>
      <c r="AD1991"/>
      <c r="BX1991" s="2"/>
    </row>
    <row r="1992" spans="1:76" ht="15">
      <c r="A1992"/>
      <c r="AC1992"/>
      <c r="AD1992"/>
      <c r="BX1992" s="2"/>
    </row>
    <row r="1993" spans="1:76" ht="15">
      <c r="A1993"/>
      <c r="AC1993"/>
      <c r="AD1993"/>
      <c r="BX1993" s="2"/>
    </row>
    <row r="1994" spans="1:76" ht="15">
      <c r="A1994"/>
      <c r="AC1994"/>
      <c r="AD1994"/>
      <c r="BX1994" s="2"/>
    </row>
    <row r="1995" spans="1:76" ht="15">
      <c r="A1995"/>
      <c r="AC1995"/>
      <c r="AD1995"/>
      <c r="BX1995" s="2"/>
    </row>
    <row r="1996" spans="1:76" ht="15">
      <c r="A1996"/>
      <c r="AC1996"/>
      <c r="AD1996"/>
      <c r="BX1996" s="2"/>
    </row>
    <row r="1997" spans="1:76" ht="15">
      <c r="A1997"/>
      <c r="AC1997"/>
      <c r="AD1997"/>
      <c r="BX1997" s="2"/>
    </row>
    <row r="1998" spans="1:76" ht="15">
      <c r="A1998"/>
      <c r="AC1998"/>
      <c r="AD1998"/>
      <c r="BX1998" s="2"/>
    </row>
    <row r="1999" spans="1:76" ht="15">
      <c r="A1999"/>
      <c r="AC1999"/>
      <c r="AD1999"/>
      <c r="BX1999" s="2"/>
    </row>
    <row r="2000" spans="1:76" ht="15">
      <c r="A2000"/>
      <c r="AC2000"/>
      <c r="AD2000"/>
      <c r="BX2000" s="2"/>
    </row>
    <row r="2001" spans="1:76" ht="15">
      <c r="A2001"/>
      <c r="AC2001"/>
      <c r="AD2001"/>
      <c r="BX2001" s="2"/>
    </row>
    <row r="2002" spans="1:76" ht="15">
      <c r="A2002"/>
      <c r="AC2002"/>
      <c r="AD2002"/>
      <c r="BX2002" s="2"/>
    </row>
    <row r="2003" spans="1:76" ht="15">
      <c r="A2003"/>
      <c r="AC2003"/>
      <c r="AD2003"/>
      <c r="BX2003" s="2"/>
    </row>
    <row r="2004" spans="1:76" ht="15">
      <c r="A2004"/>
      <c r="AC2004"/>
      <c r="AD2004"/>
      <c r="BX2004" s="2"/>
    </row>
    <row r="2005" spans="1:76" ht="15">
      <c r="A2005"/>
      <c r="AC2005"/>
      <c r="AD2005"/>
      <c r="BX2005" s="2"/>
    </row>
    <row r="2006" spans="1:76" ht="15">
      <c r="A2006"/>
      <c r="AC2006"/>
      <c r="AD2006"/>
      <c r="BX2006" s="2"/>
    </row>
    <row r="2007" spans="1:76" ht="15">
      <c r="A2007"/>
      <c r="AC2007"/>
      <c r="AD2007"/>
      <c r="BX2007" s="2"/>
    </row>
    <row r="2008" spans="1:76" ht="15">
      <c r="A2008"/>
      <c r="AC2008"/>
      <c r="AD2008"/>
      <c r="BX2008" s="2"/>
    </row>
    <row r="2009" spans="1:76" ht="15">
      <c r="A2009"/>
      <c r="AC2009"/>
      <c r="AD2009"/>
      <c r="BX2009" s="2"/>
    </row>
    <row r="2010" spans="1:76" ht="15">
      <c r="A2010"/>
      <c r="AC2010"/>
      <c r="AD2010"/>
      <c r="BX2010" s="2"/>
    </row>
    <row r="2011" spans="1:76" ht="15">
      <c r="A2011"/>
      <c r="AC2011"/>
      <c r="AD2011"/>
      <c r="BX2011" s="2"/>
    </row>
    <row r="2012" spans="1:76" ht="15">
      <c r="A2012"/>
      <c r="AC2012"/>
      <c r="AD2012"/>
      <c r="BX2012" s="2"/>
    </row>
    <row r="2013" spans="1:76" ht="15">
      <c r="A2013"/>
      <c r="AC2013"/>
      <c r="AD2013"/>
      <c r="BX2013" s="2"/>
    </row>
    <row r="2014" spans="1:76" ht="15">
      <c r="A2014"/>
      <c r="AC2014"/>
      <c r="AD2014"/>
      <c r="BX2014" s="2"/>
    </row>
    <row r="2015" spans="1:76" ht="15">
      <c r="A2015"/>
      <c r="AC2015"/>
      <c r="AD2015"/>
      <c r="BX2015" s="2"/>
    </row>
    <row r="2016" spans="1:76" ht="15">
      <c r="A2016"/>
      <c r="AC2016"/>
      <c r="AD2016"/>
      <c r="BX2016" s="2"/>
    </row>
    <row r="2017" spans="1:76" ht="15">
      <c r="A2017"/>
      <c r="AC2017"/>
      <c r="AD2017"/>
      <c r="BX2017" s="2"/>
    </row>
    <row r="2018" spans="1:76" ht="15">
      <c r="A2018"/>
      <c r="AC2018"/>
      <c r="AD2018"/>
      <c r="BX2018" s="2"/>
    </row>
    <row r="2019" spans="1:76" ht="15">
      <c r="A2019"/>
      <c r="AC2019"/>
      <c r="AD2019"/>
      <c r="BX2019" s="2"/>
    </row>
    <row r="2020" spans="1:76" ht="15">
      <c r="A2020"/>
      <c r="AC2020"/>
      <c r="AD2020"/>
      <c r="BX2020" s="2"/>
    </row>
    <row r="2021" spans="1:76" ht="15">
      <c r="A2021"/>
      <c r="AC2021"/>
      <c r="AD2021"/>
      <c r="BX2021" s="2"/>
    </row>
    <row r="2022" spans="1:76" ht="15">
      <c r="A2022"/>
      <c r="AC2022"/>
      <c r="AD2022"/>
      <c r="BX2022" s="2"/>
    </row>
    <row r="2023" spans="1:76" ht="15">
      <c r="A2023"/>
      <c r="AC2023"/>
      <c r="AD2023"/>
      <c r="BX2023" s="2"/>
    </row>
    <row r="2024" spans="1:76" ht="15">
      <c r="A2024"/>
      <c r="AC2024"/>
      <c r="AD2024"/>
      <c r="BX2024" s="2"/>
    </row>
    <row r="2025" spans="1:76" ht="15">
      <c r="A2025"/>
      <c r="AC2025"/>
      <c r="AD2025"/>
      <c r="BX2025" s="2"/>
    </row>
    <row r="2026" spans="1:76" ht="15">
      <c r="A2026"/>
      <c r="AC2026"/>
      <c r="AD2026"/>
      <c r="BX2026" s="2"/>
    </row>
    <row r="2027" spans="1:76" ht="15">
      <c r="A2027"/>
      <c r="AC2027"/>
      <c r="AD2027"/>
      <c r="BX2027" s="2"/>
    </row>
    <row r="2028" spans="1:76" ht="15">
      <c r="A2028"/>
      <c r="AC2028"/>
      <c r="AD2028"/>
      <c r="BX2028" s="2"/>
    </row>
    <row r="2029" spans="1:76" ht="15">
      <c r="A2029"/>
      <c r="AC2029"/>
      <c r="AD2029"/>
      <c r="BX2029" s="2"/>
    </row>
    <row r="2030" spans="1:76" ht="15">
      <c r="A2030"/>
      <c r="AC2030"/>
      <c r="AD2030"/>
      <c r="BX2030" s="2"/>
    </row>
    <row r="2031" spans="1:76" ht="15">
      <c r="A2031"/>
      <c r="AC2031"/>
      <c r="AD2031"/>
      <c r="BX2031" s="2"/>
    </row>
    <row r="2032" spans="1:76" ht="15">
      <c r="A2032"/>
      <c r="AC2032"/>
      <c r="AD2032"/>
      <c r="BX2032" s="2"/>
    </row>
    <row r="2033" spans="1:76" ht="15">
      <c r="A2033"/>
      <c r="AC2033"/>
      <c r="AD2033"/>
      <c r="BX2033" s="2"/>
    </row>
    <row r="2034" spans="1:76" ht="15">
      <c r="A2034"/>
      <c r="AC2034"/>
      <c r="AD2034"/>
      <c r="BX2034" s="2"/>
    </row>
    <row r="2035" spans="1:76" ht="15">
      <c r="A2035"/>
      <c r="AC2035"/>
      <c r="AD2035"/>
      <c r="BX2035" s="2"/>
    </row>
    <row r="2036" spans="1:76" ht="15">
      <c r="A2036"/>
      <c r="AC2036"/>
      <c r="AD2036"/>
      <c r="BX2036" s="2"/>
    </row>
    <row r="2037" spans="1:76" ht="15">
      <c r="A2037"/>
      <c r="AC2037"/>
      <c r="AD2037"/>
      <c r="BX2037" s="2"/>
    </row>
    <row r="2038" spans="1:76" ht="15">
      <c r="A2038"/>
      <c r="AC2038"/>
      <c r="AD2038"/>
      <c r="BX2038" s="2"/>
    </row>
    <row r="2039" spans="1:76" ht="15">
      <c r="A2039"/>
      <c r="AC2039"/>
      <c r="AD2039"/>
      <c r="BX2039" s="2"/>
    </row>
    <row r="2040" spans="1:76" ht="15">
      <c r="A2040"/>
      <c r="AC2040"/>
      <c r="AD2040"/>
      <c r="BX2040" s="2"/>
    </row>
    <row r="2041" spans="1:76" ht="15">
      <c r="A2041"/>
      <c r="AC2041"/>
      <c r="AD2041"/>
      <c r="BX2041" s="2"/>
    </row>
    <row r="2042" spans="1:76" ht="15">
      <c r="A2042"/>
      <c r="AC2042"/>
      <c r="AD2042"/>
      <c r="BX2042" s="2"/>
    </row>
    <row r="2043" spans="1:76" ht="15">
      <c r="A2043"/>
      <c r="AC2043"/>
      <c r="AD2043"/>
      <c r="BX2043" s="2"/>
    </row>
    <row r="2044" spans="1:76" ht="15">
      <c r="A2044"/>
      <c r="AC2044"/>
      <c r="AD2044"/>
      <c r="BX2044" s="2"/>
    </row>
    <row r="2045" spans="1:76" ht="15">
      <c r="A2045"/>
      <c r="AC2045"/>
      <c r="AD2045"/>
      <c r="BX2045" s="2"/>
    </row>
    <row r="2046" spans="1:76" ht="15">
      <c r="A2046"/>
      <c r="AC2046"/>
      <c r="AD2046"/>
      <c r="BX2046" s="2"/>
    </row>
    <row r="2047" spans="1:76" ht="15">
      <c r="A2047"/>
      <c r="AC2047"/>
      <c r="AD2047"/>
      <c r="BX2047" s="2"/>
    </row>
    <row r="2048" spans="1:76" ht="15">
      <c r="A2048"/>
      <c r="AC2048"/>
      <c r="AD2048"/>
      <c r="BX2048" s="2"/>
    </row>
    <row r="2049" spans="1:76" ht="15">
      <c r="A2049"/>
      <c r="AC2049"/>
      <c r="AD2049"/>
      <c r="BX2049" s="2"/>
    </row>
    <row r="2050" spans="1:76" ht="15">
      <c r="A2050"/>
      <c r="AC2050"/>
      <c r="AD2050"/>
      <c r="BX2050" s="2"/>
    </row>
    <row r="2051" spans="1:76" ht="15">
      <c r="A2051"/>
      <c r="AC2051"/>
      <c r="AD2051"/>
      <c r="BX2051" s="2"/>
    </row>
    <row r="2052" spans="1:76" ht="15">
      <c r="A2052"/>
      <c r="AC2052"/>
      <c r="AD2052"/>
      <c r="BX2052" s="2"/>
    </row>
    <row r="2053" spans="1:76" ht="15">
      <c r="A2053"/>
      <c r="AC2053"/>
      <c r="AD2053"/>
      <c r="BX2053" s="2"/>
    </row>
    <row r="2054" spans="1:76" ht="15">
      <c r="A2054"/>
      <c r="AC2054"/>
      <c r="AD2054"/>
      <c r="BX2054" s="2"/>
    </row>
    <row r="2055" spans="1:76" ht="15">
      <c r="A2055"/>
      <c r="AC2055"/>
      <c r="AD2055"/>
      <c r="BX2055" s="2"/>
    </row>
    <row r="2056" spans="1:76" ht="15">
      <c r="A2056"/>
      <c r="AC2056"/>
      <c r="AD2056"/>
      <c r="BX2056" s="2"/>
    </row>
    <row r="2057" spans="1:76" ht="15">
      <c r="A2057"/>
      <c r="AC2057"/>
      <c r="AD2057"/>
      <c r="BX2057" s="2"/>
    </row>
    <row r="2058" spans="1:76" ht="15">
      <c r="A2058"/>
      <c r="AC2058"/>
      <c r="AD2058"/>
      <c r="BX2058" s="2"/>
    </row>
    <row r="2059" spans="1:76" ht="15">
      <c r="A2059"/>
      <c r="AC2059"/>
      <c r="AD2059"/>
      <c r="BX2059" s="2"/>
    </row>
    <row r="2060" spans="1:76" ht="15">
      <c r="A2060"/>
      <c r="AC2060"/>
      <c r="AD2060"/>
      <c r="BX2060" s="2"/>
    </row>
    <row r="2061" spans="1:76" ht="15">
      <c r="A2061"/>
      <c r="AC2061"/>
      <c r="AD2061"/>
      <c r="BX2061" s="2"/>
    </row>
    <row r="2062" spans="1:76" ht="15">
      <c r="A2062"/>
      <c r="AC2062"/>
      <c r="AD2062"/>
      <c r="BX2062" s="2"/>
    </row>
    <row r="2063" spans="1:76" ht="15">
      <c r="A2063"/>
      <c r="AC2063"/>
      <c r="AD2063"/>
      <c r="BX2063" s="2"/>
    </row>
    <row r="2064" spans="1:76" ht="15">
      <c r="A2064"/>
      <c r="AC2064"/>
      <c r="AD2064"/>
      <c r="BX2064" s="2"/>
    </row>
    <row r="2065" spans="1:76" ht="15">
      <c r="A2065"/>
      <c r="AC2065"/>
      <c r="AD2065"/>
      <c r="BX2065" s="2"/>
    </row>
    <row r="2066" spans="1:76" ht="15">
      <c r="A2066"/>
      <c r="AC2066"/>
      <c r="AD2066"/>
      <c r="BX2066" s="2"/>
    </row>
    <row r="2067" spans="1:76" ht="15">
      <c r="A2067"/>
      <c r="AC2067"/>
      <c r="AD2067"/>
      <c r="BX2067" s="2"/>
    </row>
    <row r="2068" spans="1:76" ht="15">
      <c r="A2068"/>
      <c r="AC2068"/>
      <c r="AD2068"/>
      <c r="BX2068" s="2"/>
    </row>
    <row r="2069" spans="1:76" ht="15">
      <c r="A2069"/>
      <c r="AC2069"/>
      <c r="AD2069"/>
      <c r="BX2069" s="2"/>
    </row>
    <row r="2070" spans="1:76" ht="15">
      <c r="A2070"/>
      <c r="AC2070"/>
      <c r="AD2070"/>
      <c r="BX2070" s="2"/>
    </row>
    <row r="2071" spans="1:76" ht="15">
      <c r="A2071"/>
      <c r="AC2071"/>
      <c r="AD2071"/>
      <c r="BX2071" s="2"/>
    </row>
    <row r="2072" spans="1:76" ht="15">
      <c r="A2072"/>
      <c r="AC2072"/>
      <c r="AD2072"/>
      <c r="BX2072" s="2"/>
    </row>
    <row r="2073" spans="1:76" ht="15">
      <c r="A2073"/>
      <c r="AC2073"/>
      <c r="AD2073"/>
      <c r="BX2073" s="2"/>
    </row>
    <row r="2074" spans="1:76" ht="15">
      <c r="A2074"/>
      <c r="AC2074"/>
      <c r="AD2074"/>
      <c r="BX2074" s="2"/>
    </row>
    <row r="2075" spans="1:76" ht="15">
      <c r="A2075"/>
      <c r="AC2075"/>
      <c r="AD2075"/>
      <c r="BX2075" s="2"/>
    </row>
    <row r="2076" spans="1:76" ht="15">
      <c r="A2076"/>
      <c r="AC2076"/>
      <c r="AD2076"/>
      <c r="BX2076" s="2"/>
    </row>
    <row r="2077" spans="1:76" ht="15">
      <c r="A2077"/>
      <c r="AC2077"/>
      <c r="AD2077"/>
      <c r="BX2077" s="2"/>
    </row>
    <row r="2078" spans="1:76" ht="15">
      <c r="A2078"/>
      <c r="AC2078"/>
      <c r="AD2078"/>
      <c r="BX2078" s="2"/>
    </row>
    <row r="2079" spans="1:76" ht="15">
      <c r="A2079"/>
      <c r="AC2079"/>
      <c r="AD2079"/>
      <c r="BX2079" s="2"/>
    </row>
    <row r="2080" spans="1:76" ht="15">
      <c r="A2080"/>
      <c r="AC2080"/>
      <c r="AD2080"/>
      <c r="BX2080" s="2"/>
    </row>
    <row r="2081" spans="1:76" ht="15">
      <c r="A2081"/>
      <c r="AC2081"/>
      <c r="AD2081"/>
      <c r="BX2081" s="2"/>
    </row>
    <row r="2082" spans="1:76" ht="15">
      <c r="A2082"/>
      <c r="AC2082"/>
      <c r="AD2082"/>
      <c r="BX2082" s="2"/>
    </row>
    <row r="2083" spans="1:76" ht="15">
      <c r="A2083"/>
      <c r="AC2083"/>
      <c r="AD2083"/>
      <c r="BX2083" s="2"/>
    </row>
    <row r="2084" spans="1:76" ht="15">
      <c r="A2084"/>
      <c r="AC2084"/>
      <c r="AD2084"/>
      <c r="BX2084" s="2"/>
    </row>
    <row r="2085" spans="1:76" ht="15">
      <c r="A2085"/>
      <c r="AC2085"/>
      <c r="AD2085"/>
      <c r="BX2085" s="2"/>
    </row>
    <row r="2086" spans="1:76" ht="15">
      <c r="A2086"/>
      <c r="AC2086"/>
      <c r="AD2086"/>
      <c r="BX2086" s="2"/>
    </row>
    <row r="2087" spans="1:76" ht="15">
      <c r="A2087"/>
      <c r="AC2087"/>
      <c r="AD2087"/>
      <c r="BX2087" s="2"/>
    </row>
    <row r="2088" spans="1:76" ht="15">
      <c r="A2088"/>
      <c r="AC2088"/>
      <c r="AD2088"/>
      <c r="BX2088" s="2"/>
    </row>
    <row r="2089" spans="1:76" ht="15">
      <c r="A2089"/>
      <c r="AC2089"/>
      <c r="AD2089"/>
      <c r="BX2089" s="2"/>
    </row>
    <row r="2090" spans="1:76" ht="15">
      <c r="A2090"/>
      <c r="AC2090"/>
      <c r="AD2090"/>
      <c r="BX2090" s="2"/>
    </row>
    <row r="2091" spans="1:76" ht="15">
      <c r="A2091"/>
      <c r="AC2091"/>
      <c r="AD2091"/>
      <c r="BX2091" s="2"/>
    </row>
    <row r="2092" spans="1:76" ht="15">
      <c r="A2092"/>
      <c r="AC2092"/>
      <c r="AD2092"/>
      <c r="BX2092" s="2"/>
    </row>
    <row r="2093" spans="1:76" ht="15">
      <c r="A2093"/>
      <c r="AC2093"/>
      <c r="AD2093"/>
      <c r="BX2093" s="2"/>
    </row>
    <row r="2094" spans="1:76" ht="15">
      <c r="A2094"/>
      <c r="AC2094"/>
      <c r="AD2094"/>
      <c r="BX2094" s="2"/>
    </row>
    <row r="2095" spans="1:76" ht="15">
      <c r="A2095"/>
      <c r="AC2095"/>
      <c r="AD2095"/>
      <c r="BX2095" s="2"/>
    </row>
    <row r="2096" spans="1:76" ht="15">
      <c r="A2096"/>
      <c r="AC2096"/>
      <c r="AD2096"/>
      <c r="BX2096" s="2"/>
    </row>
    <row r="2097" spans="1:76" ht="15">
      <c r="A2097"/>
      <c r="AC2097"/>
      <c r="AD2097"/>
      <c r="BX2097" s="2"/>
    </row>
    <row r="2098" spans="1:76" ht="15">
      <c r="A2098"/>
      <c r="AC2098"/>
      <c r="AD2098"/>
      <c r="BX2098" s="2"/>
    </row>
    <row r="2099" spans="1:76" ht="15">
      <c r="A2099"/>
      <c r="AC2099"/>
      <c r="AD2099"/>
      <c r="BX2099" s="2"/>
    </row>
    <row r="2100" spans="1:76" ht="15">
      <c r="A2100"/>
      <c r="AC2100"/>
      <c r="AD2100"/>
      <c r="BX2100" s="2"/>
    </row>
    <row r="2101" spans="1:76" ht="15">
      <c r="A2101"/>
      <c r="AC2101"/>
      <c r="AD2101"/>
      <c r="BX2101" s="2"/>
    </row>
    <row r="2102" spans="1:76" ht="15">
      <c r="A2102"/>
      <c r="AC2102"/>
      <c r="AD2102"/>
      <c r="BX2102" s="2"/>
    </row>
    <row r="2103" spans="1:76" ht="15">
      <c r="A2103"/>
      <c r="AC2103"/>
      <c r="AD2103"/>
      <c r="BX2103" s="2"/>
    </row>
    <row r="2104" spans="1:76" ht="15">
      <c r="A2104"/>
      <c r="AC2104"/>
      <c r="AD2104"/>
      <c r="BX2104" s="2"/>
    </row>
    <row r="2105" spans="1:76" ht="15">
      <c r="A2105"/>
      <c r="AC2105"/>
      <c r="AD2105"/>
      <c r="BX2105" s="2"/>
    </row>
    <row r="2106" spans="1:76" ht="15">
      <c r="A2106"/>
      <c r="AC2106"/>
      <c r="AD2106"/>
      <c r="BX2106" s="2"/>
    </row>
    <row r="2107" spans="1:76" ht="15">
      <c r="A2107"/>
      <c r="AC2107"/>
      <c r="AD2107"/>
      <c r="BX2107" s="2"/>
    </row>
    <row r="2108" spans="1:76" ht="15">
      <c r="A2108"/>
      <c r="AC2108"/>
      <c r="AD2108"/>
      <c r="BX2108" s="2"/>
    </row>
    <row r="2109" spans="1:76" ht="15">
      <c r="A2109"/>
      <c r="AC2109"/>
      <c r="AD2109"/>
      <c r="BX2109" s="2"/>
    </row>
    <row r="2110" spans="1:76" ht="15">
      <c r="A2110"/>
      <c r="AC2110"/>
      <c r="AD2110"/>
      <c r="BX2110" s="2"/>
    </row>
    <row r="2111" spans="1:76" ht="15">
      <c r="A2111"/>
      <c r="AC2111"/>
      <c r="AD2111"/>
      <c r="BX2111" s="2"/>
    </row>
    <row r="2112" spans="1:76" ht="15">
      <c r="A2112"/>
      <c r="AC2112"/>
      <c r="AD2112"/>
      <c r="BX2112" s="2"/>
    </row>
    <row r="2113" spans="1:76" ht="15">
      <c r="A2113"/>
      <c r="AC2113"/>
      <c r="AD2113"/>
      <c r="BX2113" s="2"/>
    </row>
    <row r="2114" spans="1:76" ht="15">
      <c r="A2114"/>
      <c r="AC2114"/>
      <c r="AD2114"/>
      <c r="BX2114" s="2"/>
    </row>
    <row r="2115" spans="1:76" ht="15">
      <c r="A2115"/>
      <c r="AC2115"/>
      <c r="AD2115"/>
      <c r="BX2115" s="2"/>
    </row>
    <row r="2116" spans="1:76" ht="15">
      <c r="A2116"/>
      <c r="AC2116"/>
      <c r="AD2116"/>
      <c r="BX2116" s="2"/>
    </row>
    <row r="2117" spans="1:76" ht="15">
      <c r="A2117"/>
      <c r="AC2117"/>
      <c r="AD2117"/>
      <c r="BX2117" s="2"/>
    </row>
    <row r="2118" spans="1:76" ht="15">
      <c r="A2118"/>
      <c r="AC2118"/>
      <c r="AD2118"/>
      <c r="BX2118" s="2"/>
    </row>
    <row r="2119" spans="1:76" ht="15">
      <c r="A2119"/>
      <c r="AC2119"/>
      <c r="AD2119"/>
      <c r="BX2119" s="2"/>
    </row>
    <row r="2120" spans="1:76" ht="15">
      <c r="A2120"/>
      <c r="AC2120"/>
      <c r="AD2120"/>
      <c r="BX2120" s="2"/>
    </row>
    <row r="2121" spans="1:76" ht="15">
      <c r="A2121"/>
      <c r="AC2121"/>
      <c r="AD2121"/>
      <c r="BX2121" s="2"/>
    </row>
    <row r="2122" spans="1:76" ht="15">
      <c r="A2122"/>
      <c r="AC2122"/>
      <c r="AD2122"/>
      <c r="BX2122" s="2"/>
    </row>
    <row r="2123" spans="1:76" ht="15">
      <c r="A2123"/>
      <c r="AC2123"/>
      <c r="AD2123"/>
      <c r="BX2123" s="2"/>
    </row>
    <row r="2124" spans="1:76" ht="15">
      <c r="A2124"/>
      <c r="AC2124"/>
      <c r="AD2124"/>
      <c r="BX2124" s="2"/>
    </row>
    <row r="2125" spans="1:76" ht="15">
      <c r="A2125"/>
      <c r="AC2125"/>
      <c r="AD2125"/>
      <c r="BX2125" s="2"/>
    </row>
    <row r="2126" spans="1:76" ht="15">
      <c r="A2126"/>
      <c r="AC2126"/>
      <c r="AD2126"/>
      <c r="BX2126" s="2"/>
    </row>
    <row r="2127" spans="1:76" ht="15">
      <c r="A2127"/>
      <c r="AC2127"/>
      <c r="AD2127"/>
      <c r="BX2127" s="2"/>
    </row>
    <row r="2128" spans="1:76" ht="15">
      <c r="A2128"/>
      <c r="AC2128"/>
      <c r="AD2128"/>
      <c r="BX2128" s="2"/>
    </row>
    <row r="2129" spans="1:76" ht="15">
      <c r="A2129"/>
      <c r="AC2129"/>
      <c r="AD2129"/>
      <c r="BX2129" s="2"/>
    </row>
    <row r="2130" spans="1:76" ht="15">
      <c r="A2130"/>
      <c r="AC2130"/>
      <c r="AD2130"/>
      <c r="BX2130" s="2"/>
    </row>
    <row r="2131" spans="1:76" ht="15">
      <c r="A2131"/>
      <c r="AC2131"/>
      <c r="AD2131"/>
      <c r="BX2131" s="2"/>
    </row>
    <row r="2132" spans="1:76" ht="15">
      <c r="A2132"/>
      <c r="AC2132"/>
      <c r="AD2132"/>
      <c r="BX2132" s="2"/>
    </row>
    <row r="2133" spans="1:76" ht="15">
      <c r="A2133"/>
      <c r="AC2133"/>
      <c r="AD2133"/>
      <c r="BX2133" s="2"/>
    </row>
    <row r="2134" spans="1:76" ht="15">
      <c r="A2134"/>
      <c r="AC2134"/>
      <c r="AD2134"/>
      <c r="BX2134" s="2"/>
    </row>
    <row r="2135" spans="1:76" ht="15">
      <c r="A2135"/>
      <c r="AC2135"/>
      <c r="AD2135"/>
      <c r="BX2135" s="2"/>
    </row>
    <row r="2136" spans="1:76" ht="15">
      <c r="A2136"/>
      <c r="AC2136"/>
      <c r="AD2136"/>
      <c r="BX2136" s="2"/>
    </row>
    <row r="2137" spans="1:76" ht="15">
      <c r="A2137"/>
      <c r="AC2137"/>
      <c r="AD2137"/>
      <c r="BX2137" s="2"/>
    </row>
    <row r="2138" spans="1:76" ht="15">
      <c r="A2138"/>
      <c r="AC2138"/>
      <c r="AD2138"/>
      <c r="BX2138" s="2"/>
    </row>
    <row r="2139" spans="1:76" ht="15">
      <c r="A2139"/>
      <c r="AC2139"/>
      <c r="AD2139"/>
      <c r="BX2139" s="2"/>
    </row>
    <row r="2140" spans="1:76" ht="15">
      <c r="A2140"/>
      <c r="AC2140"/>
      <c r="AD2140"/>
      <c r="BX2140" s="2"/>
    </row>
    <row r="2141" spans="1:76" ht="15">
      <c r="A2141"/>
      <c r="AC2141"/>
      <c r="AD2141"/>
      <c r="BX2141" s="2"/>
    </row>
    <row r="2142" spans="1:76" ht="15">
      <c r="A2142"/>
      <c r="AC2142"/>
      <c r="AD2142"/>
      <c r="BX2142" s="2"/>
    </row>
    <row r="2143" spans="1:76" ht="15">
      <c r="A2143"/>
      <c r="AC2143"/>
      <c r="AD2143"/>
      <c r="BX2143" s="2"/>
    </row>
    <row r="2144" spans="1:76" ht="15">
      <c r="A2144"/>
      <c r="AC2144"/>
      <c r="AD2144"/>
      <c r="BX2144" s="2"/>
    </row>
    <row r="2145" spans="1:76" ht="15">
      <c r="A2145"/>
      <c r="AC2145"/>
      <c r="AD2145"/>
      <c r="BX2145" s="2"/>
    </row>
    <row r="2146" spans="1:76" ht="15">
      <c r="A2146"/>
      <c r="AC2146"/>
      <c r="AD2146"/>
      <c r="BX2146" s="2"/>
    </row>
    <row r="2147" spans="1:76" ht="15">
      <c r="A2147"/>
      <c r="AC2147"/>
      <c r="AD2147"/>
      <c r="BX2147" s="2"/>
    </row>
    <row r="2148" spans="1:76" ht="15">
      <c r="A2148"/>
      <c r="AC2148"/>
      <c r="AD2148"/>
      <c r="BX2148" s="2"/>
    </row>
    <row r="2149" spans="1:76" ht="15">
      <c r="A2149"/>
      <c r="AC2149"/>
      <c r="AD2149"/>
      <c r="BX2149" s="2"/>
    </row>
    <row r="2150" spans="1:76" ht="15">
      <c r="A2150"/>
      <c r="AC2150"/>
      <c r="AD2150"/>
      <c r="BX2150" s="2"/>
    </row>
    <row r="2151" spans="1:76" ht="15">
      <c r="A2151"/>
      <c r="AC2151"/>
      <c r="AD2151"/>
      <c r="BX2151" s="2"/>
    </row>
    <row r="2152" spans="1:76" ht="15">
      <c r="A2152"/>
      <c r="AC2152"/>
      <c r="AD2152"/>
      <c r="BX2152" s="2"/>
    </row>
    <row r="2153" spans="1:76" ht="15">
      <c r="A2153"/>
      <c r="AC2153"/>
      <c r="AD2153"/>
      <c r="BX2153" s="2"/>
    </row>
    <row r="2154" spans="1:76" ht="15">
      <c r="A2154"/>
      <c r="AC2154"/>
      <c r="AD2154"/>
      <c r="BX2154" s="2"/>
    </row>
    <row r="2155" spans="1:76" ht="15">
      <c r="A2155"/>
      <c r="AC2155"/>
      <c r="AD2155"/>
      <c r="BX2155" s="2"/>
    </row>
    <row r="2156" spans="1:76" ht="15">
      <c r="A2156"/>
      <c r="AC2156"/>
      <c r="AD2156"/>
      <c r="BX2156" s="2"/>
    </row>
    <row r="2157" spans="1:76" ht="15">
      <c r="A2157"/>
      <c r="AC2157"/>
      <c r="AD2157"/>
      <c r="BX2157" s="2"/>
    </row>
    <row r="2158" spans="1:76" ht="15">
      <c r="A2158"/>
      <c r="AC2158"/>
      <c r="AD2158"/>
      <c r="BX2158" s="2"/>
    </row>
    <row r="2159" spans="1:76" ht="15">
      <c r="A2159"/>
      <c r="AC2159"/>
      <c r="AD2159"/>
      <c r="BX2159" s="2"/>
    </row>
    <row r="2160" spans="1:76" ht="15">
      <c r="A2160"/>
      <c r="AC2160"/>
      <c r="AD2160"/>
      <c r="BX2160" s="2"/>
    </row>
    <row r="2161" spans="1:76" ht="15">
      <c r="A2161"/>
      <c r="AC2161"/>
      <c r="AD2161"/>
      <c r="BX2161" s="2"/>
    </row>
    <row r="2162" spans="1:76" ht="15">
      <c r="A2162"/>
      <c r="AC2162"/>
      <c r="AD2162"/>
      <c r="BX2162" s="2"/>
    </row>
    <row r="2163" spans="1:76" ht="15">
      <c r="A2163"/>
      <c r="AC2163"/>
      <c r="AD2163"/>
      <c r="BX2163" s="2"/>
    </row>
    <row r="2164" spans="1:76" ht="15">
      <c r="A2164"/>
      <c r="AC2164"/>
      <c r="AD2164"/>
      <c r="BX2164" s="2"/>
    </row>
    <row r="2165" spans="1:76" ht="15">
      <c r="A2165"/>
      <c r="AC2165"/>
      <c r="AD2165"/>
      <c r="BX2165" s="2"/>
    </row>
    <row r="2166" spans="1:76" ht="15">
      <c r="A2166"/>
      <c r="AC2166"/>
      <c r="AD2166"/>
      <c r="BX2166" s="2"/>
    </row>
    <row r="2167" spans="1:76" ht="15">
      <c r="A2167"/>
      <c r="AC2167"/>
      <c r="AD2167"/>
      <c r="BX2167" s="2"/>
    </row>
    <row r="2168" spans="1:76" ht="15">
      <c r="A2168"/>
      <c r="AC2168"/>
      <c r="AD2168"/>
      <c r="BX2168" s="2"/>
    </row>
    <row r="2169" spans="1:76" ht="15">
      <c r="A2169"/>
      <c r="AC2169"/>
      <c r="AD2169"/>
      <c r="BX2169" s="2"/>
    </row>
    <row r="2170" spans="1:76" ht="15">
      <c r="A2170"/>
      <c r="AC2170"/>
      <c r="AD2170"/>
      <c r="BX2170" s="2"/>
    </row>
    <row r="2171" spans="1:76" ht="15">
      <c r="A2171"/>
      <c r="AC2171"/>
      <c r="AD2171"/>
      <c r="BX2171" s="2"/>
    </row>
    <row r="2172" spans="1:76" ht="15">
      <c r="A2172"/>
      <c r="AC2172"/>
      <c r="AD2172"/>
      <c r="BX2172" s="2"/>
    </row>
    <row r="2173" spans="1:76" ht="15">
      <c r="A2173"/>
      <c r="AC2173"/>
      <c r="AD2173"/>
      <c r="BX2173" s="2"/>
    </row>
    <row r="2174" spans="1:76" ht="15">
      <c r="A2174"/>
      <c r="AC2174"/>
      <c r="AD2174"/>
      <c r="BX2174" s="2"/>
    </row>
    <row r="2175" spans="1:76" ht="15">
      <c r="A2175"/>
      <c r="AC2175"/>
      <c r="AD2175"/>
      <c r="BX2175" s="2"/>
    </row>
    <row r="2176" spans="1:76" ht="15">
      <c r="A2176"/>
      <c r="AC2176"/>
      <c r="AD2176"/>
      <c r="BX2176" s="2"/>
    </row>
    <row r="2177" spans="1:76" ht="15">
      <c r="A2177"/>
      <c r="AC2177"/>
      <c r="AD2177"/>
      <c r="BX2177" s="2"/>
    </row>
    <row r="2178" spans="1:76" ht="15">
      <c r="A2178"/>
      <c r="AC2178"/>
      <c r="AD2178"/>
      <c r="BX2178" s="2"/>
    </row>
    <row r="2179" spans="1:76" ht="15">
      <c r="A2179"/>
      <c r="AC2179"/>
      <c r="AD2179"/>
      <c r="BX2179" s="2"/>
    </row>
    <row r="2180" spans="1:76" ht="15">
      <c r="A2180"/>
      <c r="AC2180"/>
      <c r="AD2180"/>
      <c r="BX2180" s="2"/>
    </row>
    <row r="2181" spans="1:76" ht="15">
      <c r="A2181"/>
      <c r="AC2181"/>
      <c r="AD2181"/>
      <c r="BX2181" s="2"/>
    </row>
    <row r="2182" spans="1:76" ht="15">
      <c r="A2182"/>
      <c r="AC2182"/>
      <c r="AD2182"/>
      <c r="BX2182" s="2"/>
    </row>
    <row r="2183" spans="1:76" ht="15">
      <c r="A2183"/>
      <c r="AC2183"/>
      <c r="AD2183"/>
      <c r="BX2183" s="2"/>
    </row>
    <row r="2184" spans="1:76" ht="15">
      <c r="A2184"/>
      <c r="AC2184"/>
      <c r="AD2184"/>
      <c r="BX2184" s="2"/>
    </row>
    <row r="2185" spans="1:76" ht="15">
      <c r="A2185"/>
      <c r="AC2185"/>
      <c r="AD2185"/>
      <c r="BX2185" s="2"/>
    </row>
    <row r="2186" spans="1:76" ht="15">
      <c r="A2186"/>
      <c r="AC2186"/>
      <c r="AD2186"/>
      <c r="BX2186" s="2"/>
    </row>
    <row r="2187" spans="1:76" ht="15">
      <c r="A2187"/>
      <c r="AC2187"/>
      <c r="AD2187"/>
      <c r="BX2187" s="2"/>
    </row>
    <row r="2188" spans="1:76" ht="15">
      <c r="A2188"/>
      <c r="AC2188"/>
      <c r="AD2188"/>
      <c r="BX2188" s="2"/>
    </row>
    <row r="2189" spans="1:76" ht="15">
      <c r="A2189"/>
      <c r="AC2189"/>
      <c r="AD2189"/>
      <c r="BX2189" s="2"/>
    </row>
    <row r="2190" spans="1:76" ht="15">
      <c r="A2190"/>
      <c r="AC2190"/>
      <c r="AD2190"/>
      <c r="BX2190" s="2"/>
    </row>
    <row r="2191" spans="1:76" ht="15">
      <c r="A2191"/>
      <c r="AC2191"/>
      <c r="AD2191"/>
      <c r="BX2191" s="2"/>
    </row>
    <row r="2192" spans="1:76" ht="15">
      <c r="A2192"/>
      <c r="AC2192"/>
      <c r="AD2192"/>
      <c r="BX2192" s="2"/>
    </row>
    <row r="2193" spans="1:76" ht="15">
      <c r="A2193"/>
      <c r="AC2193"/>
      <c r="AD2193"/>
      <c r="BX2193" s="2"/>
    </row>
    <row r="2194" spans="1:76" ht="15">
      <c r="A2194"/>
      <c r="AC2194"/>
      <c r="AD2194"/>
      <c r="BX2194" s="2"/>
    </row>
    <row r="2195" spans="1:76" ht="15">
      <c r="A2195"/>
      <c r="AC2195"/>
      <c r="AD2195"/>
      <c r="BX2195" s="2"/>
    </row>
    <row r="2196" spans="1:76" ht="15">
      <c r="A2196"/>
      <c r="AC2196"/>
      <c r="AD2196"/>
      <c r="BX2196" s="2"/>
    </row>
    <row r="2197" spans="1:76" ht="15">
      <c r="A2197"/>
      <c r="AC2197"/>
      <c r="AD2197"/>
      <c r="BX2197" s="2"/>
    </row>
    <row r="2198" spans="1:76" ht="15">
      <c r="A2198"/>
      <c r="AC2198"/>
      <c r="AD2198"/>
      <c r="BX2198" s="2"/>
    </row>
    <row r="2199" spans="1:76" ht="15">
      <c r="A2199"/>
      <c r="AC2199"/>
      <c r="AD2199"/>
      <c r="BX2199" s="2"/>
    </row>
    <row r="2200" spans="1:76" ht="15">
      <c r="A2200"/>
      <c r="AC2200"/>
      <c r="AD2200"/>
      <c r="BX2200" s="2"/>
    </row>
    <row r="2201" spans="1:76" ht="15">
      <c r="A2201"/>
      <c r="AC2201"/>
      <c r="AD2201"/>
      <c r="BX2201" s="2"/>
    </row>
    <row r="2202" spans="1:76" ht="15">
      <c r="A2202"/>
      <c r="AC2202"/>
      <c r="AD2202"/>
      <c r="BX2202" s="2"/>
    </row>
    <row r="2203" spans="1:76" ht="15">
      <c r="A2203"/>
      <c r="AC2203"/>
      <c r="AD2203"/>
      <c r="BX2203" s="2"/>
    </row>
    <row r="2204" spans="1:76" ht="15">
      <c r="A2204"/>
      <c r="AC2204"/>
      <c r="AD2204"/>
      <c r="BX2204" s="2"/>
    </row>
    <row r="2205" spans="1:76" ht="15">
      <c r="A2205"/>
      <c r="AC2205"/>
      <c r="AD2205"/>
      <c r="BX2205" s="2"/>
    </row>
    <row r="2206" spans="1:76" ht="15">
      <c r="A2206"/>
      <c r="AC2206"/>
      <c r="AD2206"/>
      <c r="BX2206" s="2"/>
    </row>
    <row r="2207" spans="1:76" ht="15">
      <c r="A2207"/>
      <c r="AC2207"/>
      <c r="AD2207"/>
      <c r="BX2207" s="2"/>
    </row>
    <row r="2208" spans="1:76" ht="15">
      <c r="A2208"/>
      <c r="AC2208"/>
      <c r="AD2208"/>
      <c r="BX2208" s="2"/>
    </row>
    <row r="2209" spans="1:76" ht="15">
      <c r="A2209"/>
      <c r="AC2209"/>
      <c r="AD2209"/>
      <c r="BX2209" s="2"/>
    </row>
    <row r="2210" spans="1:76" ht="15">
      <c r="A2210"/>
      <c r="AC2210"/>
      <c r="AD2210"/>
      <c r="BX2210" s="2"/>
    </row>
    <row r="2211" spans="1:76" ht="15">
      <c r="A2211"/>
      <c r="AC2211"/>
      <c r="AD2211"/>
      <c r="BX2211" s="2"/>
    </row>
    <row r="2212" spans="1:76" ht="15">
      <c r="A2212"/>
      <c r="AC2212"/>
      <c r="AD2212"/>
      <c r="BX2212" s="2"/>
    </row>
    <row r="2213" spans="1:76" ht="15">
      <c r="A2213"/>
      <c r="AC2213"/>
      <c r="AD2213"/>
      <c r="BX2213" s="2"/>
    </row>
    <row r="2214" spans="1:76" ht="15">
      <c r="A2214"/>
      <c r="AC2214"/>
      <c r="AD2214"/>
      <c r="BX2214" s="2"/>
    </row>
    <row r="2215" spans="1:76" ht="15">
      <c r="A2215"/>
      <c r="AC2215"/>
      <c r="AD2215"/>
      <c r="BX2215" s="2"/>
    </row>
    <row r="2216" spans="1:76" ht="15">
      <c r="A2216"/>
      <c r="AC2216"/>
      <c r="AD2216"/>
      <c r="BX2216" s="2"/>
    </row>
    <row r="2217" spans="1:76" ht="15">
      <c r="A2217"/>
      <c r="AC2217"/>
      <c r="AD2217"/>
      <c r="BX2217" s="2"/>
    </row>
    <row r="2218" spans="1:76" ht="15">
      <c r="A2218"/>
      <c r="AC2218"/>
      <c r="AD2218"/>
      <c r="BX2218" s="2"/>
    </row>
    <row r="2219" spans="1:76" ht="15">
      <c r="A2219"/>
      <c r="AC2219"/>
      <c r="AD2219"/>
      <c r="BX2219" s="2"/>
    </row>
    <row r="2220" spans="1:76" ht="15">
      <c r="A2220"/>
      <c r="AC2220"/>
      <c r="AD2220"/>
      <c r="BX2220" s="2"/>
    </row>
    <row r="2221" spans="1:76" ht="15">
      <c r="A2221"/>
      <c r="AC2221"/>
      <c r="AD2221"/>
      <c r="BX2221" s="2"/>
    </row>
    <row r="2222" spans="1:76" ht="15">
      <c r="A2222"/>
      <c r="AC2222"/>
      <c r="AD2222"/>
      <c r="BX2222" s="2"/>
    </row>
    <row r="2223" spans="1:76" ht="15">
      <c r="A2223"/>
      <c r="AC2223"/>
      <c r="AD2223"/>
      <c r="BX2223" s="2"/>
    </row>
    <row r="2224" spans="1:76" ht="15">
      <c r="A2224"/>
      <c r="AC2224"/>
      <c r="AD2224"/>
      <c r="BX2224" s="2"/>
    </row>
    <row r="2225" spans="1:76" ht="15">
      <c r="A2225"/>
      <c r="AC2225"/>
      <c r="AD2225"/>
      <c r="BX2225" s="2"/>
    </row>
    <row r="2226" spans="1:76" ht="15">
      <c r="A2226"/>
      <c r="AC2226"/>
      <c r="AD2226"/>
      <c r="BX2226" s="2"/>
    </row>
    <row r="2227" spans="1:76" ht="15">
      <c r="A2227"/>
      <c r="AC2227"/>
      <c r="AD2227"/>
      <c r="BX2227" s="2"/>
    </row>
    <row r="2228" spans="1:76" ht="15">
      <c r="A2228"/>
      <c r="AC2228"/>
      <c r="AD2228"/>
      <c r="BX2228" s="2"/>
    </row>
    <row r="2229" spans="1:76" ht="15">
      <c r="A2229"/>
      <c r="AC2229"/>
      <c r="AD2229"/>
      <c r="BX2229" s="2"/>
    </row>
    <row r="2230" spans="1:76" ht="15">
      <c r="A2230"/>
      <c r="AC2230"/>
      <c r="AD2230"/>
      <c r="BX2230" s="2"/>
    </row>
    <row r="2231" spans="1:76" ht="15">
      <c r="A2231"/>
      <c r="AC2231"/>
      <c r="AD2231"/>
      <c r="BX2231" s="2"/>
    </row>
    <row r="2232" spans="1:76" ht="15">
      <c r="A2232"/>
      <c r="AC2232"/>
      <c r="AD2232"/>
      <c r="BX2232" s="2"/>
    </row>
    <row r="2233" spans="1:76" ht="15">
      <c r="A2233"/>
      <c r="AC2233"/>
      <c r="AD2233"/>
      <c r="BX2233" s="2"/>
    </row>
    <row r="2234" spans="1:76" ht="15">
      <c r="A2234"/>
      <c r="AC2234"/>
      <c r="AD2234"/>
      <c r="BX2234" s="2"/>
    </row>
    <row r="2235" spans="1:76" ht="15">
      <c r="A2235"/>
      <c r="AC2235"/>
      <c r="AD2235"/>
      <c r="BX2235" s="2"/>
    </row>
    <row r="2236" spans="1:76" ht="15">
      <c r="A2236"/>
      <c r="AC2236"/>
      <c r="AD2236"/>
      <c r="BX2236" s="2"/>
    </row>
    <row r="2237" spans="1:76" ht="15">
      <c r="A2237"/>
      <c r="AC2237"/>
      <c r="AD2237"/>
      <c r="BX2237" s="2"/>
    </row>
    <row r="2238" spans="1:76" ht="15">
      <c r="A2238"/>
      <c r="AC2238"/>
      <c r="AD2238"/>
      <c r="BX2238" s="2"/>
    </row>
    <row r="2239" spans="1:76" ht="15">
      <c r="A2239"/>
      <c r="AC2239"/>
      <c r="AD2239"/>
      <c r="BX2239" s="2"/>
    </row>
    <row r="2240" spans="1:76" ht="15">
      <c r="A2240"/>
      <c r="AC2240"/>
      <c r="AD2240"/>
      <c r="BX2240" s="2"/>
    </row>
    <row r="2241" spans="1:76" ht="15">
      <c r="A2241"/>
      <c r="AC2241"/>
      <c r="AD2241"/>
      <c r="BX2241" s="2"/>
    </row>
    <row r="2242" spans="1:76" ht="15">
      <c r="A2242"/>
      <c r="AC2242"/>
      <c r="AD2242"/>
      <c r="BX2242" s="2"/>
    </row>
    <row r="2243" spans="1:76" ht="15">
      <c r="A2243"/>
      <c r="AC2243"/>
      <c r="AD2243"/>
      <c r="BX2243" s="2"/>
    </row>
    <row r="2244" spans="1:76" ht="15">
      <c r="A2244"/>
      <c r="AC2244"/>
      <c r="AD2244"/>
      <c r="BX2244" s="2"/>
    </row>
    <row r="2245" spans="1:76" ht="15">
      <c r="A2245"/>
      <c r="AC2245"/>
      <c r="AD2245"/>
      <c r="BX2245" s="2"/>
    </row>
    <row r="2246" spans="1:76" ht="15">
      <c r="A2246"/>
      <c r="AC2246"/>
      <c r="AD2246"/>
      <c r="BX2246" s="2"/>
    </row>
    <row r="2247" spans="1:76" ht="15">
      <c r="A2247"/>
      <c r="AC2247"/>
      <c r="AD2247"/>
      <c r="BX2247" s="2"/>
    </row>
    <row r="2248" spans="1:76" ht="15">
      <c r="A2248"/>
      <c r="AC2248"/>
      <c r="AD2248"/>
      <c r="BX2248" s="2"/>
    </row>
    <row r="2249" spans="1:76" ht="15">
      <c r="A2249"/>
      <c r="AC2249"/>
      <c r="AD2249"/>
      <c r="BX2249" s="2"/>
    </row>
    <row r="2250" spans="1:76" ht="15">
      <c r="A2250"/>
      <c r="AC2250"/>
      <c r="AD2250"/>
      <c r="BX2250" s="2"/>
    </row>
    <row r="2251" spans="1:76" ht="15">
      <c r="A2251"/>
      <c r="AC2251"/>
      <c r="AD2251"/>
      <c r="BX2251" s="2"/>
    </row>
    <row r="2252" spans="1:76" ht="15">
      <c r="A2252"/>
      <c r="AC2252"/>
      <c r="AD2252"/>
      <c r="BX2252" s="2"/>
    </row>
    <row r="2253" spans="1:76" ht="15">
      <c r="A2253"/>
      <c r="AC2253"/>
      <c r="AD2253"/>
      <c r="BX2253" s="2"/>
    </row>
    <row r="2254" spans="1:76" ht="15">
      <c r="A2254"/>
      <c r="AC2254"/>
      <c r="AD2254"/>
      <c r="BX2254" s="2"/>
    </row>
    <row r="2255" spans="1:76" ht="15">
      <c r="A2255"/>
      <c r="AC2255"/>
      <c r="AD2255"/>
      <c r="BX2255" s="2"/>
    </row>
    <row r="2256" spans="1:76" ht="15">
      <c r="A2256"/>
      <c r="AC2256"/>
      <c r="AD2256"/>
      <c r="BX2256" s="2"/>
    </row>
    <row r="2257" spans="1:76" ht="15">
      <c r="A2257"/>
      <c r="AC2257"/>
      <c r="AD2257"/>
      <c r="BX2257" s="2"/>
    </row>
    <row r="2258" spans="1:76" ht="15">
      <c r="A2258"/>
      <c r="AC2258"/>
      <c r="AD2258"/>
      <c r="BX2258" s="2"/>
    </row>
    <row r="2259" spans="1:76" ht="15">
      <c r="A2259"/>
      <c r="AC2259"/>
      <c r="AD2259"/>
      <c r="BX2259" s="2"/>
    </row>
    <row r="2260" spans="1:76" ht="15">
      <c r="A2260"/>
      <c r="AC2260"/>
      <c r="AD2260"/>
      <c r="BX2260" s="2"/>
    </row>
    <row r="2261" spans="1:76" ht="15">
      <c r="A2261"/>
      <c r="AC2261"/>
      <c r="AD2261"/>
      <c r="BX2261" s="2"/>
    </row>
    <row r="2262" spans="1:76" ht="15">
      <c r="A2262"/>
      <c r="AC2262"/>
      <c r="AD2262"/>
      <c r="BX2262" s="2"/>
    </row>
    <row r="2263" spans="1:76" ht="15">
      <c r="A2263"/>
      <c r="AC2263"/>
      <c r="AD2263"/>
      <c r="BX2263" s="2"/>
    </row>
    <row r="2264" spans="1:76" ht="15">
      <c r="A2264"/>
      <c r="AC2264"/>
      <c r="AD2264"/>
      <c r="BX2264" s="2"/>
    </row>
    <row r="2265" spans="1:76" ht="15">
      <c r="A2265"/>
      <c r="AC2265"/>
      <c r="AD2265"/>
      <c r="BX2265" s="2"/>
    </row>
    <row r="2266" spans="1:76" ht="15">
      <c r="A2266"/>
      <c r="AC2266"/>
      <c r="AD2266"/>
      <c r="BX2266" s="2"/>
    </row>
    <row r="2267" spans="1:76" ht="15">
      <c r="A2267"/>
      <c r="AC2267"/>
      <c r="AD2267"/>
      <c r="BX2267" s="2"/>
    </row>
    <row r="2268" spans="1:76" ht="15">
      <c r="A2268"/>
      <c r="AC2268"/>
      <c r="AD2268"/>
      <c r="BX2268" s="2"/>
    </row>
    <row r="2269" spans="1:76" ht="15">
      <c r="A2269"/>
      <c r="AC2269"/>
      <c r="AD2269"/>
      <c r="BX2269" s="2"/>
    </row>
    <row r="2270" spans="1:76" ht="15">
      <c r="A2270"/>
      <c r="AC2270"/>
      <c r="AD2270"/>
      <c r="BX2270" s="2"/>
    </row>
    <row r="2271" spans="1:76" ht="15">
      <c r="A2271"/>
      <c r="AC2271"/>
      <c r="AD2271"/>
      <c r="BX2271" s="2"/>
    </row>
    <row r="2272" spans="1:76" ht="15">
      <c r="A2272"/>
      <c r="AC2272"/>
      <c r="AD2272"/>
      <c r="BX2272" s="2"/>
    </row>
    <row r="2273" spans="1:76" ht="15">
      <c r="A2273"/>
      <c r="AC2273"/>
      <c r="AD2273"/>
      <c r="BX2273" s="2"/>
    </row>
    <row r="2274" spans="1:76" ht="15">
      <c r="A2274"/>
      <c r="AC2274"/>
      <c r="AD2274"/>
      <c r="BX2274" s="2"/>
    </row>
    <row r="2275" spans="1:76" ht="15">
      <c r="A2275"/>
      <c r="AC2275"/>
      <c r="AD2275"/>
      <c r="BX2275" s="2"/>
    </row>
    <row r="2276" spans="1:76" ht="15">
      <c r="A2276"/>
      <c r="AC2276"/>
      <c r="AD2276"/>
      <c r="BX2276" s="2"/>
    </row>
    <row r="2277" spans="1:76" ht="15">
      <c r="A2277"/>
      <c r="AC2277"/>
      <c r="AD2277"/>
      <c r="BX2277" s="2"/>
    </row>
    <row r="2278" spans="1:76" ht="15">
      <c r="A2278"/>
      <c r="AC2278"/>
      <c r="AD2278"/>
      <c r="BX2278" s="2"/>
    </row>
    <row r="2279" spans="1:76" ht="15">
      <c r="A2279"/>
      <c r="AC2279"/>
      <c r="AD2279"/>
      <c r="BX2279" s="2"/>
    </row>
    <row r="2280" spans="1:76" ht="15">
      <c r="A2280"/>
      <c r="AC2280"/>
      <c r="AD2280"/>
      <c r="BX2280" s="2"/>
    </row>
    <row r="2281" spans="1:76" ht="15">
      <c r="A2281"/>
      <c r="AC2281"/>
      <c r="AD2281"/>
      <c r="BX2281" s="2"/>
    </row>
    <row r="2282" spans="1:76" ht="15">
      <c r="A2282"/>
      <c r="AC2282"/>
      <c r="AD2282"/>
      <c r="BX2282" s="2"/>
    </row>
    <row r="2283" spans="1:76" ht="15">
      <c r="A2283"/>
      <c r="AC2283"/>
      <c r="AD2283"/>
      <c r="BX2283" s="2"/>
    </row>
    <row r="2284" spans="1:76" ht="15">
      <c r="A2284"/>
      <c r="AC2284"/>
      <c r="AD2284"/>
      <c r="BX2284" s="2"/>
    </row>
    <row r="2285" spans="1:76" ht="15">
      <c r="A2285"/>
      <c r="AC2285"/>
      <c r="AD2285"/>
      <c r="BX2285" s="2"/>
    </row>
    <row r="2286" spans="1:76" ht="15">
      <c r="A2286"/>
      <c r="AC2286"/>
      <c r="AD2286"/>
      <c r="BX2286" s="2"/>
    </row>
    <row r="2287" spans="1:76" ht="15">
      <c r="A2287"/>
      <c r="AC2287"/>
      <c r="AD2287"/>
      <c r="BX2287" s="2"/>
    </row>
    <row r="2288" spans="1:76" ht="15">
      <c r="A2288"/>
      <c r="AC2288"/>
      <c r="AD2288"/>
      <c r="BX2288" s="2"/>
    </row>
    <row r="2289" spans="1:76" ht="15">
      <c r="A2289"/>
      <c r="AC2289"/>
      <c r="AD2289"/>
      <c r="BX2289" s="2"/>
    </row>
    <row r="2290" spans="1:76" ht="15">
      <c r="A2290"/>
      <c r="AC2290"/>
      <c r="AD2290"/>
      <c r="BX2290" s="2"/>
    </row>
    <row r="2291" spans="1:76" ht="15">
      <c r="A2291"/>
      <c r="AC2291"/>
      <c r="AD2291"/>
      <c r="BX2291" s="2"/>
    </row>
    <row r="2292" spans="1:76" ht="15">
      <c r="A2292"/>
      <c r="AC2292"/>
      <c r="AD2292"/>
      <c r="BX2292" s="2"/>
    </row>
    <row r="2293" spans="1:76" ht="15">
      <c r="A2293"/>
      <c r="AC2293"/>
      <c r="AD2293"/>
      <c r="BX2293" s="2"/>
    </row>
    <row r="2294" spans="1:76" ht="15">
      <c r="A2294"/>
      <c r="AC2294"/>
      <c r="AD2294"/>
      <c r="BX2294" s="2"/>
    </row>
    <row r="2295" spans="1:76" ht="15">
      <c r="A2295"/>
      <c r="AC2295"/>
      <c r="AD2295"/>
      <c r="BX2295" s="2"/>
    </row>
    <row r="2296" spans="1:76" ht="15">
      <c r="A2296"/>
      <c r="AC2296"/>
      <c r="AD2296"/>
      <c r="BX2296" s="2"/>
    </row>
    <row r="2297" spans="1:76" ht="15">
      <c r="A2297"/>
      <c r="AC2297"/>
      <c r="AD2297"/>
      <c r="BX2297" s="2"/>
    </row>
    <row r="2298" spans="1:76" ht="15">
      <c r="A2298"/>
      <c r="AC2298"/>
      <c r="AD2298"/>
      <c r="BX2298" s="2"/>
    </row>
    <row r="2299" spans="1:76" ht="15">
      <c r="A2299"/>
      <c r="AC2299"/>
      <c r="AD2299"/>
      <c r="BX2299" s="2"/>
    </row>
    <row r="2300" spans="1:76" ht="15">
      <c r="A2300"/>
      <c r="AC2300"/>
      <c r="AD2300"/>
      <c r="BX2300" s="2"/>
    </row>
    <row r="2301" spans="1:76" ht="15">
      <c r="A2301"/>
      <c r="AC2301"/>
      <c r="AD2301"/>
      <c r="BX2301" s="2"/>
    </row>
    <row r="2302" spans="1:76" ht="15">
      <c r="A2302"/>
      <c r="AC2302"/>
      <c r="AD2302"/>
      <c r="BX2302" s="2"/>
    </row>
    <row r="2303" spans="1:76" ht="15">
      <c r="A2303"/>
      <c r="AC2303"/>
      <c r="AD2303"/>
      <c r="BX2303" s="2"/>
    </row>
    <row r="2304" spans="1:76" ht="15">
      <c r="A2304"/>
      <c r="AC2304"/>
      <c r="AD2304"/>
      <c r="BX2304" s="2"/>
    </row>
    <row r="2305" spans="1:76" ht="15">
      <c r="A2305"/>
      <c r="AC2305"/>
      <c r="AD2305"/>
      <c r="BX2305" s="2"/>
    </row>
    <row r="2306" spans="1:76" ht="15">
      <c r="A2306"/>
      <c r="AC2306"/>
      <c r="AD2306"/>
      <c r="BX2306" s="2"/>
    </row>
    <row r="2307" spans="1:76" ht="15">
      <c r="A2307"/>
      <c r="AC2307"/>
      <c r="AD2307"/>
      <c r="BX2307" s="2"/>
    </row>
    <row r="2308" spans="1:76" ht="15">
      <c r="A2308"/>
      <c r="AC2308"/>
      <c r="AD2308"/>
      <c r="BX2308" s="2"/>
    </row>
    <row r="2309" spans="1:76" ht="15">
      <c r="A2309"/>
      <c r="AC2309"/>
      <c r="AD2309"/>
      <c r="BX2309" s="2"/>
    </row>
    <row r="2310" spans="1:76" ht="15">
      <c r="A2310"/>
      <c r="AC2310"/>
      <c r="AD2310"/>
      <c r="BX2310" s="2"/>
    </row>
    <row r="2311" spans="1:76" ht="15">
      <c r="A2311"/>
      <c r="AC2311"/>
      <c r="AD2311"/>
      <c r="BX2311" s="2"/>
    </row>
    <row r="2312" spans="1:76" ht="15">
      <c r="A2312"/>
      <c r="AC2312"/>
      <c r="AD2312"/>
      <c r="BX2312" s="2"/>
    </row>
    <row r="2313" spans="1:76" ht="15">
      <c r="A2313"/>
      <c r="AC2313"/>
      <c r="AD2313"/>
      <c r="BX2313" s="2"/>
    </row>
    <row r="2314" spans="1:76" ht="15">
      <c r="A2314"/>
      <c r="AC2314"/>
      <c r="AD2314"/>
      <c r="BX2314" s="2"/>
    </row>
    <row r="2315" spans="1:76" ht="15">
      <c r="A2315"/>
      <c r="AC2315"/>
      <c r="AD2315"/>
      <c r="BX2315" s="2"/>
    </row>
    <row r="2316" spans="1:76" ht="15">
      <c r="A2316"/>
      <c r="AC2316"/>
      <c r="AD2316"/>
      <c r="BX2316" s="2"/>
    </row>
    <row r="2317" spans="1:76" ht="15">
      <c r="A2317"/>
      <c r="AC2317"/>
      <c r="AD2317"/>
      <c r="BX2317" s="2"/>
    </row>
    <row r="2318" spans="1:76" ht="15">
      <c r="A2318"/>
      <c r="AC2318"/>
      <c r="AD2318"/>
      <c r="BX2318" s="2"/>
    </row>
    <row r="2319" spans="1:76" ht="15">
      <c r="A2319"/>
      <c r="AC2319"/>
      <c r="AD2319"/>
      <c r="BX2319" s="2"/>
    </row>
    <row r="2320" spans="1:76" ht="15">
      <c r="A2320"/>
      <c r="AC2320"/>
      <c r="AD2320"/>
      <c r="BX2320" s="2"/>
    </row>
    <row r="2321" spans="1:76" ht="15">
      <c r="A2321"/>
      <c r="AC2321"/>
      <c r="AD2321"/>
      <c r="BX2321" s="2"/>
    </row>
    <row r="2322" spans="1:76" ht="15">
      <c r="A2322"/>
      <c r="AC2322"/>
      <c r="AD2322"/>
      <c r="BX2322" s="2"/>
    </row>
    <row r="2323" spans="1:76" ht="15">
      <c r="A2323"/>
      <c r="AC2323"/>
      <c r="AD2323"/>
      <c r="BX2323" s="2"/>
    </row>
    <row r="2324" spans="1:76" ht="15">
      <c r="A2324"/>
      <c r="AC2324"/>
      <c r="AD2324"/>
      <c r="BX2324" s="2"/>
    </row>
    <row r="2325" spans="1:76" ht="15">
      <c r="A2325"/>
      <c r="AC2325"/>
      <c r="AD2325"/>
      <c r="BX2325" s="2"/>
    </row>
    <row r="2326" spans="1:76" ht="15">
      <c r="A2326"/>
      <c r="AC2326"/>
      <c r="AD2326"/>
      <c r="BX2326" s="2"/>
    </row>
    <row r="2327" spans="1:76" ht="15">
      <c r="A2327"/>
      <c r="AC2327"/>
      <c r="AD2327"/>
      <c r="BX2327" s="2"/>
    </row>
    <row r="2328" spans="1:76" ht="15">
      <c r="A2328"/>
      <c r="AC2328"/>
      <c r="AD2328"/>
      <c r="BX2328" s="2"/>
    </row>
    <row r="2329" spans="1:76" ht="15">
      <c r="A2329"/>
      <c r="AC2329"/>
      <c r="AD2329"/>
      <c r="BX2329" s="2"/>
    </row>
    <row r="2330" spans="1:76" ht="15">
      <c r="A2330"/>
      <c r="AC2330"/>
      <c r="AD2330"/>
      <c r="BX2330" s="2"/>
    </row>
    <row r="2331" spans="1:76" ht="15">
      <c r="A2331"/>
      <c r="AC2331"/>
      <c r="AD2331"/>
      <c r="BX2331" s="2"/>
    </row>
    <row r="2332" spans="1:76" ht="15">
      <c r="A2332"/>
      <c r="AC2332"/>
      <c r="AD2332"/>
      <c r="BX2332" s="2"/>
    </row>
    <row r="2333" spans="1:76" ht="15">
      <c r="A2333"/>
      <c r="AC2333"/>
      <c r="AD2333"/>
      <c r="BX2333" s="2"/>
    </row>
    <row r="2334" spans="1:76" ht="15">
      <c r="A2334"/>
      <c r="AC2334"/>
      <c r="AD2334"/>
      <c r="BX2334" s="2"/>
    </row>
    <row r="2335" spans="1:76" ht="15">
      <c r="A2335"/>
      <c r="AC2335"/>
      <c r="AD2335"/>
      <c r="BX2335" s="2"/>
    </row>
    <row r="2336" spans="1:76" ht="15">
      <c r="A2336"/>
      <c r="AC2336"/>
      <c r="AD2336"/>
      <c r="BX2336" s="2"/>
    </row>
    <row r="2337" spans="1:76" ht="15">
      <c r="A2337"/>
      <c r="AC2337"/>
      <c r="AD2337"/>
      <c r="BX2337" s="2"/>
    </row>
    <row r="2338" spans="1:76" ht="15">
      <c r="A2338"/>
      <c r="AC2338"/>
      <c r="AD2338"/>
      <c r="BX2338" s="2"/>
    </row>
    <row r="2339" spans="1:76" ht="15">
      <c r="A2339"/>
      <c r="AC2339"/>
      <c r="AD2339"/>
      <c r="BX2339" s="2"/>
    </row>
    <row r="2340" spans="1:76" ht="15">
      <c r="A2340"/>
      <c r="AC2340"/>
      <c r="AD2340"/>
      <c r="BX2340" s="2"/>
    </row>
    <row r="2341" spans="1:76" ht="15">
      <c r="A2341"/>
      <c r="AC2341"/>
      <c r="AD2341"/>
      <c r="BX2341" s="2"/>
    </row>
    <row r="2342" spans="1:76" ht="15">
      <c r="A2342"/>
      <c r="AC2342"/>
      <c r="AD2342"/>
      <c r="BX2342" s="2"/>
    </row>
    <row r="2343" spans="1:76" ht="15">
      <c r="A2343"/>
      <c r="AC2343"/>
      <c r="AD2343"/>
      <c r="BX2343" s="2"/>
    </row>
    <row r="2344" spans="1:76" ht="15">
      <c r="A2344"/>
      <c r="AC2344"/>
      <c r="AD2344"/>
      <c r="BX2344" s="2"/>
    </row>
    <row r="2345" spans="1:76" ht="15">
      <c r="A2345"/>
      <c r="AC2345"/>
      <c r="AD2345"/>
      <c r="BX2345" s="2"/>
    </row>
    <row r="2346" spans="1:76" ht="15">
      <c r="A2346"/>
      <c r="AC2346"/>
      <c r="AD2346"/>
      <c r="BX2346" s="2"/>
    </row>
    <row r="2347" spans="1:76" ht="15">
      <c r="A2347"/>
      <c r="AC2347"/>
      <c r="AD2347"/>
      <c r="BX2347" s="2"/>
    </row>
    <row r="2348" spans="1:76" ht="15">
      <c r="A2348"/>
      <c r="AC2348"/>
      <c r="AD2348"/>
      <c r="BX2348" s="2"/>
    </row>
    <row r="2349" spans="1:76" ht="15">
      <c r="A2349"/>
      <c r="AC2349"/>
      <c r="AD2349"/>
      <c r="BX2349" s="2"/>
    </row>
    <row r="2350" spans="1:76" ht="15">
      <c r="A2350"/>
      <c r="AC2350"/>
      <c r="AD2350"/>
      <c r="BX2350" s="2"/>
    </row>
    <row r="2351" spans="1:76" ht="15">
      <c r="A2351"/>
      <c r="AC2351"/>
      <c r="AD2351"/>
      <c r="BX2351" s="2"/>
    </row>
    <row r="2352" spans="1:76" ht="15">
      <c r="A2352"/>
      <c r="AC2352"/>
      <c r="AD2352"/>
      <c r="BX2352" s="2"/>
    </row>
    <row r="2353" spans="1:76" ht="15">
      <c r="A2353"/>
      <c r="AC2353"/>
      <c r="AD2353"/>
      <c r="BX2353" s="2"/>
    </row>
    <row r="2354" spans="1:76" ht="15">
      <c r="A2354"/>
      <c r="AC2354"/>
      <c r="AD2354"/>
      <c r="BX2354" s="2"/>
    </row>
    <row r="2355" spans="1:76" ht="15">
      <c r="A2355"/>
      <c r="AC2355"/>
      <c r="AD2355"/>
      <c r="BX2355" s="2"/>
    </row>
    <row r="2356" spans="1:76" ht="15">
      <c r="A2356"/>
      <c r="AC2356"/>
      <c r="AD2356"/>
      <c r="BX2356" s="2"/>
    </row>
    <row r="2357" spans="1:76" ht="15">
      <c r="A2357"/>
      <c r="AC2357"/>
      <c r="AD2357"/>
      <c r="BX2357" s="2"/>
    </row>
    <row r="2358" spans="1:76" ht="15">
      <c r="A2358"/>
      <c r="AC2358"/>
      <c r="AD2358"/>
      <c r="BX2358" s="2"/>
    </row>
    <row r="2359" spans="1:76" ht="15">
      <c r="A2359"/>
      <c r="AC2359"/>
      <c r="AD2359"/>
      <c r="BX2359" s="2"/>
    </row>
    <row r="2360" spans="1:76" ht="15">
      <c r="A2360"/>
      <c r="AC2360"/>
      <c r="AD2360"/>
      <c r="BX2360" s="2"/>
    </row>
    <row r="2361" spans="1:76" ht="15">
      <c r="A2361"/>
      <c r="AC2361"/>
      <c r="AD2361"/>
      <c r="BX2361" s="2"/>
    </row>
    <row r="2362" spans="1:76" ht="15">
      <c r="A2362"/>
      <c r="AC2362"/>
      <c r="AD2362"/>
      <c r="BX2362" s="2"/>
    </row>
    <row r="2363" spans="1:76" ht="15">
      <c r="A2363"/>
      <c r="AC2363"/>
      <c r="AD2363"/>
      <c r="BX2363" s="2"/>
    </row>
    <row r="2364" spans="1:76" ht="15">
      <c r="A2364"/>
      <c r="AC2364"/>
      <c r="AD2364"/>
      <c r="BX2364" s="2"/>
    </row>
    <row r="2365" spans="1:76" ht="15">
      <c r="A2365"/>
      <c r="AC2365"/>
      <c r="AD2365"/>
      <c r="BX2365" s="2"/>
    </row>
    <row r="2366" spans="1:76" ht="15">
      <c r="A2366"/>
      <c r="AC2366"/>
      <c r="AD2366"/>
      <c r="BX2366" s="2"/>
    </row>
    <row r="2367" spans="1:76" ht="15">
      <c r="A2367"/>
      <c r="AC2367"/>
      <c r="AD2367"/>
      <c r="BX2367" s="2"/>
    </row>
    <row r="2368" spans="1:76" ht="15">
      <c r="A2368"/>
      <c r="AC2368"/>
      <c r="AD2368"/>
      <c r="BX2368" s="2"/>
    </row>
    <row r="2369" spans="1:76" ht="15">
      <c r="A2369"/>
      <c r="AC2369"/>
      <c r="AD2369"/>
      <c r="BX2369" s="2"/>
    </row>
    <row r="2370" spans="1:76" ht="15">
      <c r="A2370"/>
      <c r="AC2370"/>
      <c r="AD2370"/>
      <c r="BX2370" s="2"/>
    </row>
    <row r="2371" spans="1:76" ht="15">
      <c r="A2371"/>
      <c r="AC2371"/>
      <c r="AD2371"/>
      <c r="BX2371" s="2"/>
    </row>
    <row r="2372" spans="1:76" ht="15">
      <c r="A2372"/>
      <c r="AC2372"/>
      <c r="AD2372"/>
      <c r="BX2372" s="2"/>
    </row>
    <row r="2373" spans="1:76" ht="15">
      <c r="A2373"/>
      <c r="AC2373"/>
      <c r="AD2373"/>
      <c r="BX2373" s="2"/>
    </row>
    <row r="2374" spans="1:76" ht="15">
      <c r="A2374"/>
      <c r="AC2374"/>
      <c r="AD2374"/>
      <c r="BX2374" s="2"/>
    </row>
    <row r="2375" spans="1:76" ht="15">
      <c r="A2375"/>
      <c r="AC2375"/>
      <c r="AD2375"/>
      <c r="BX2375" s="2"/>
    </row>
    <row r="2376" spans="1:76" ht="15">
      <c r="A2376"/>
      <c r="AC2376"/>
      <c r="AD2376"/>
      <c r="BX2376" s="2"/>
    </row>
    <row r="2377" spans="1:76" ht="15">
      <c r="A2377"/>
      <c r="AC2377"/>
      <c r="AD2377"/>
      <c r="BX2377" s="2"/>
    </row>
    <row r="2378" spans="1:76" ht="15">
      <c r="A2378"/>
      <c r="AC2378"/>
      <c r="AD2378"/>
      <c r="BX2378" s="2"/>
    </row>
    <row r="2379" spans="1:76" ht="15">
      <c r="A2379"/>
      <c r="AC2379"/>
      <c r="AD2379"/>
      <c r="BX2379" s="2"/>
    </row>
    <row r="2380" spans="1:76" ht="15">
      <c r="A2380"/>
      <c r="AC2380"/>
      <c r="AD2380"/>
      <c r="BX2380" s="2"/>
    </row>
    <row r="2381" spans="1:76" ht="15">
      <c r="A2381"/>
      <c r="AC2381"/>
      <c r="AD2381"/>
      <c r="BX2381" s="2"/>
    </row>
    <row r="2382" spans="1:76" ht="15">
      <c r="A2382"/>
      <c r="AC2382"/>
      <c r="AD2382"/>
      <c r="BX2382" s="2"/>
    </row>
    <row r="2383" spans="1:76" ht="15">
      <c r="A2383"/>
      <c r="AC2383"/>
      <c r="AD2383"/>
      <c r="BX2383" s="2"/>
    </row>
    <row r="2384" spans="1:76" ht="15">
      <c r="A2384"/>
      <c r="AC2384"/>
      <c r="AD2384"/>
      <c r="BX2384" s="2"/>
    </row>
    <row r="2385" spans="1:76" ht="15">
      <c r="A2385"/>
      <c r="AC2385"/>
      <c r="AD2385"/>
      <c r="BX2385" s="2"/>
    </row>
    <row r="2386" spans="1:76" ht="15">
      <c r="A2386"/>
      <c r="AC2386"/>
      <c r="AD2386"/>
      <c r="BX2386" s="2"/>
    </row>
    <row r="2387" spans="1:76" ht="15">
      <c r="A2387"/>
      <c r="AC2387"/>
      <c r="AD2387"/>
      <c r="BX2387" s="2"/>
    </row>
    <row r="2388" spans="1:76" ht="15">
      <c r="A2388"/>
      <c r="AC2388"/>
      <c r="AD2388"/>
      <c r="BX2388" s="2"/>
    </row>
    <row r="2389" spans="1:76" ht="15">
      <c r="A2389"/>
      <c r="AC2389"/>
      <c r="AD2389"/>
      <c r="BX2389" s="2"/>
    </row>
    <row r="2390" spans="1:76" ht="15">
      <c r="A2390"/>
      <c r="AC2390"/>
      <c r="AD2390"/>
      <c r="BX2390" s="2"/>
    </row>
    <row r="2391" spans="1:76" ht="15">
      <c r="A2391"/>
      <c r="AC2391"/>
      <c r="AD2391"/>
      <c r="BX2391" s="2"/>
    </row>
    <row r="2392" spans="1:76" ht="15">
      <c r="A2392"/>
      <c r="AC2392"/>
      <c r="AD2392"/>
      <c r="BX2392" s="2"/>
    </row>
    <row r="2393" spans="1:76" ht="15">
      <c r="A2393"/>
      <c r="AC2393"/>
      <c r="AD2393"/>
      <c r="BX2393" s="2"/>
    </row>
    <row r="2394" spans="1:76" ht="15">
      <c r="A2394"/>
      <c r="AC2394"/>
      <c r="AD2394"/>
      <c r="BX2394" s="2"/>
    </row>
    <row r="2395" spans="1:76" ht="15">
      <c r="A2395"/>
      <c r="AC2395"/>
      <c r="AD2395"/>
      <c r="BX2395" s="2"/>
    </row>
    <row r="2396" spans="1:76" ht="15">
      <c r="A2396"/>
      <c r="AC2396"/>
      <c r="AD2396"/>
      <c r="BX2396" s="2"/>
    </row>
    <row r="2397" spans="1:76" ht="15">
      <c r="A2397"/>
      <c r="AC2397"/>
      <c r="AD2397"/>
      <c r="BX2397" s="2"/>
    </row>
    <row r="2398" spans="1:76" ht="15">
      <c r="A2398"/>
      <c r="AC2398"/>
      <c r="AD2398"/>
      <c r="BX2398" s="2"/>
    </row>
    <row r="2399" spans="1:76" ht="15">
      <c r="A2399"/>
      <c r="AC2399"/>
      <c r="AD2399"/>
      <c r="BX2399" s="2"/>
    </row>
    <row r="2400" spans="1:76" ht="15">
      <c r="A2400"/>
      <c r="AC2400"/>
      <c r="AD2400"/>
      <c r="BX2400" s="2"/>
    </row>
    <row r="2401" spans="1:76" ht="15">
      <c r="A2401"/>
      <c r="AC2401"/>
      <c r="AD2401"/>
      <c r="BX2401" s="2"/>
    </row>
    <row r="2402" spans="1:76" ht="15">
      <c r="A2402"/>
      <c r="AC2402"/>
      <c r="AD2402"/>
      <c r="BX2402" s="2"/>
    </row>
    <row r="2403" spans="1:76" ht="15">
      <c r="A2403"/>
      <c r="AC2403"/>
      <c r="AD2403"/>
      <c r="BX2403" s="2"/>
    </row>
    <row r="2404" spans="1:76" ht="15">
      <c r="A2404"/>
      <c r="AC2404"/>
      <c r="AD2404"/>
      <c r="BX2404" s="2"/>
    </row>
    <row r="2405" spans="1:76" ht="15">
      <c r="A2405"/>
      <c r="AC2405"/>
      <c r="AD2405"/>
      <c r="BX2405" s="2"/>
    </row>
    <row r="2406" spans="1:76" ht="15">
      <c r="A2406"/>
      <c r="AC2406"/>
      <c r="AD2406"/>
      <c r="BX2406" s="2"/>
    </row>
    <row r="2407" spans="1:76" ht="15">
      <c r="A2407"/>
      <c r="AC2407"/>
      <c r="AD2407"/>
      <c r="BX2407" s="2"/>
    </row>
    <row r="2408" spans="1:76" ht="15">
      <c r="A2408"/>
      <c r="AC2408"/>
      <c r="AD2408"/>
      <c r="BX2408" s="2"/>
    </row>
    <row r="2409" spans="1:76" ht="15">
      <c r="A2409"/>
      <c r="AC2409"/>
      <c r="AD2409"/>
      <c r="BX2409" s="2"/>
    </row>
    <row r="2410" spans="1:76" ht="15">
      <c r="A2410"/>
      <c r="AC2410"/>
      <c r="AD2410"/>
      <c r="BX2410" s="2"/>
    </row>
    <row r="2411" spans="1:76" ht="15">
      <c r="A2411"/>
      <c r="AC2411"/>
      <c r="AD2411"/>
      <c r="BX2411" s="2"/>
    </row>
    <row r="2412" spans="1:76" ht="15">
      <c r="A2412"/>
      <c r="AC2412"/>
      <c r="AD2412"/>
      <c r="BX2412" s="2"/>
    </row>
    <row r="2413" spans="1:76" ht="15">
      <c r="A2413"/>
      <c r="AC2413"/>
      <c r="AD2413"/>
      <c r="BX2413" s="2"/>
    </row>
    <row r="2414" spans="1:76" ht="15">
      <c r="A2414"/>
      <c r="AC2414"/>
      <c r="AD2414"/>
      <c r="BX2414" s="2"/>
    </row>
    <row r="2415" spans="1:76" ht="15">
      <c r="A2415"/>
      <c r="AC2415"/>
      <c r="AD2415"/>
      <c r="BX2415" s="2"/>
    </row>
    <row r="2416" spans="1:76" ht="15">
      <c r="A2416"/>
      <c r="AC2416"/>
      <c r="AD2416"/>
      <c r="BX2416" s="2"/>
    </row>
    <row r="2417" spans="1:76" ht="15">
      <c r="A2417"/>
      <c r="AC2417"/>
      <c r="AD2417"/>
      <c r="BX2417" s="2"/>
    </row>
    <row r="2418" spans="1:76" ht="15">
      <c r="A2418"/>
      <c r="AC2418"/>
      <c r="AD2418"/>
      <c r="BX2418" s="2"/>
    </row>
    <row r="2419" spans="1:76" ht="15">
      <c r="A2419"/>
      <c r="AC2419"/>
      <c r="AD2419"/>
      <c r="BX2419" s="2"/>
    </row>
    <row r="2420" spans="1:76" ht="15">
      <c r="A2420"/>
      <c r="AC2420"/>
      <c r="AD2420"/>
      <c r="BX2420" s="2"/>
    </row>
    <row r="2421" spans="1:76" ht="15">
      <c r="A2421"/>
      <c r="AC2421"/>
      <c r="AD2421"/>
      <c r="BX2421" s="2"/>
    </row>
    <row r="2422" spans="1:76" ht="15">
      <c r="A2422"/>
      <c r="AC2422"/>
      <c r="AD2422"/>
      <c r="BX2422" s="2"/>
    </row>
    <row r="2423" spans="1:76" ht="15">
      <c r="A2423"/>
      <c r="AC2423"/>
      <c r="AD2423"/>
      <c r="BX2423" s="2"/>
    </row>
    <row r="2424" spans="1:76" ht="15">
      <c r="A2424"/>
      <c r="AC2424"/>
      <c r="AD2424"/>
      <c r="BX2424" s="2"/>
    </row>
    <row r="2425" spans="1:76" ht="15">
      <c r="A2425"/>
      <c r="AC2425"/>
      <c r="AD2425"/>
      <c r="BX2425" s="2"/>
    </row>
    <row r="2426" spans="1:76" ht="15">
      <c r="A2426"/>
      <c r="AC2426"/>
      <c r="AD2426"/>
      <c r="BX2426" s="2"/>
    </row>
    <row r="2427" spans="1:76" ht="15">
      <c r="A2427"/>
      <c r="AC2427"/>
      <c r="AD2427"/>
      <c r="BX2427" s="2"/>
    </row>
    <row r="2428" spans="1:76" ht="15">
      <c r="A2428"/>
      <c r="AC2428"/>
      <c r="AD2428"/>
      <c r="BX2428" s="2"/>
    </row>
    <row r="2429" spans="1:76" ht="15">
      <c r="A2429"/>
      <c r="AC2429"/>
      <c r="AD2429"/>
      <c r="BX2429" s="2"/>
    </row>
    <row r="2430" spans="1:76" ht="15">
      <c r="A2430"/>
      <c r="AC2430"/>
      <c r="AD2430"/>
      <c r="BX2430" s="2"/>
    </row>
    <row r="2431" spans="1:76" ht="15">
      <c r="A2431"/>
      <c r="AC2431"/>
      <c r="AD2431"/>
      <c r="BX2431" s="2"/>
    </row>
    <row r="2432" spans="1:76" ht="15">
      <c r="A2432"/>
      <c r="AC2432"/>
      <c r="AD2432"/>
      <c r="BX2432" s="2"/>
    </row>
    <row r="2433" spans="1:76" ht="15">
      <c r="A2433"/>
      <c r="AC2433"/>
      <c r="AD2433"/>
      <c r="BX2433" s="2"/>
    </row>
    <row r="2434" spans="1:76" ht="15">
      <c r="A2434"/>
      <c r="AC2434"/>
      <c r="AD2434"/>
      <c r="BX2434" s="2"/>
    </row>
    <row r="2435" spans="1:76" ht="15">
      <c r="A2435"/>
      <c r="AC2435"/>
      <c r="AD2435"/>
      <c r="BX2435" s="2"/>
    </row>
    <row r="2436" spans="1:76" ht="15">
      <c r="A2436"/>
      <c r="AC2436"/>
      <c r="AD2436"/>
      <c r="BX2436" s="2"/>
    </row>
    <row r="2437" spans="1:76" ht="15">
      <c r="A2437"/>
      <c r="AC2437"/>
      <c r="AD2437"/>
      <c r="BX2437" s="2"/>
    </row>
    <row r="2438" spans="1:76" ht="15">
      <c r="A2438"/>
      <c r="AC2438"/>
      <c r="AD2438"/>
      <c r="BX2438" s="2"/>
    </row>
    <row r="2439" spans="1:76" ht="15">
      <c r="A2439"/>
      <c r="AC2439"/>
      <c r="AD2439"/>
      <c r="BX2439" s="2"/>
    </row>
    <row r="2440" spans="1:76" ht="15">
      <c r="A2440"/>
      <c r="AC2440"/>
      <c r="AD2440"/>
      <c r="BX2440" s="2"/>
    </row>
    <row r="2441" spans="1:76" ht="15">
      <c r="A2441"/>
      <c r="AC2441"/>
      <c r="AD2441"/>
      <c r="BX2441" s="2"/>
    </row>
    <row r="2442" spans="1:76" ht="15">
      <c r="A2442"/>
      <c r="AC2442"/>
      <c r="AD2442"/>
      <c r="BX2442" s="2"/>
    </row>
    <row r="2443" spans="1:76" ht="15">
      <c r="A2443"/>
      <c r="AC2443"/>
      <c r="AD2443"/>
      <c r="BX2443" s="2"/>
    </row>
    <row r="2444" spans="1:76" ht="15">
      <c r="A2444"/>
      <c r="AC2444"/>
      <c r="AD2444"/>
      <c r="BX2444" s="2"/>
    </row>
    <row r="2445" spans="1:76" ht="15">
      <c r="A2445"/>
      <c r="AC2445"/>
      <c r="AD2445"/>
      <c r="BX2445" s="2"/>
    </row>
    <row r="2446" spans="1:76" ht="15">
      <c r="A2446"/>
      <c r="AC2446"/>
      <c r="AD2446"/>
      <c r="BX2446" s="2"/>
    </row>
    <row r="2447" spans="1:76" ht="15">
      <c r="A2447"/>
      <c r="AC2447"/>
      <c r="AD2447"/>
      <c r="BX2447" s="2"/>
    </row>
    <row r="2448" spans="1:76" ht="15">
      <c r="A2448"/>
      <c r="AC2448"/>
      <c r="AD2448"/>
      <c r="BX2448" s="2"/>
    </row>
    <row r="2449" spans="1:76" ht="15">
      <c r="A2449"/>
      <c r="AC2449"/>
      <c r="AD2449"/>
      <c r="BX2449" s="2"/>
    </row>
    <row r="2450" spans="1:76" ht="15">
      <c r="A2450"/>
      <c r="AC2450"/>
      <c r="AD2450"/>
      <c r="BX2450" s="2"/>
    </row>
    <row r="2451" spans="1:76" ht="15">
      <c r="A2451"/>
      <c r="AC2451"/>
      <c r="AD2451"/>
      <c r="BX2451" s="2"/>
    </row>
    <row r="2452" spans="1:76" ht="15">
      <c r="A2452"/>
      <c r="AC2452"/>
      <c r="AD2452"/>
      <c r="BX2452" s="2"/>
    </row>
    <row r="2453" spans="1:76" ht="15">
      <c r="A2453"/>
      <c r="AC2453"/>
      <c r="AD2453"/>
      <c r="BX2453" s="2"/>
    </row>
    <row r="2454" spans="1:76" ht="15">
      <c r="A2454"/>
      <c r="AC2454"/>
      <c r="AD2454"/>
      <c r="BX2454" s="2"/>
    </row>
    <row r="2455" spans="1:76" ht="15">
      <c r="A2455"/>
      <c r="AC2455"/>
      <c r="AD2455"/>
      <c r="BX2455" s="2"/>
    </row>
    <row r="2456" spans="1:76" ht="15">
      <c r="A2456"/>
      <c r="AC2456"/>
      <c r="AD2456"/>
      <c r="BX2456" s="2"/>
    </row>
    <row r="2457" spans="1:76" ht="15">
      <c r="A2457"/>
      <c r="AC2457"/>
      <c r="AD2457"/>
      <c r="BX2457" s="2"/>
    </row>
    <row r="2458" spans="1:76" ht="15">
      <c r="A2458"/>
      <c r="AC2458"/>
      <c r="AD2458"/>
      <c r="BX2458" s="2"/>
    </row>
    <row r="2459" spans="1:76" ht="15">
      <c r="A2459"/>
      <c r="AC2459"/>
      <c r="AD2459"/>
      <c r="BX2459" s="2"/>
    </row>
    <row r="2460" spans="1:76" ht="15">
      <c r="A2460"/>
      <c r="AC2460"/>
      <c r="AD2460"/>
      <c r="BX2460" s="2"/>
    </row>
    <row r="2461" spans="1:76" ht="15">
      <c r="A2461"/>
      <c r="AC2461"/>
      <c r="AD2461"/>
      <c r="BX2461" s="2"/>
    </row>
    <row r="2462" spans="1:76" ht="15">
      <c r="A2462"/>
      <c r="AC2462"/>
      <c r="AD2462"/>
      <c r="BX2462" s="2"/>
    </row>
    <row r="2463" spans="1:76" ht="15">
      <c r="A2463"/>
      <c r="AC2463"/>
      <c r="AD2463"/>
      <c r="BX2463" s="2"/>
    </row>
    <row r="2464" spans="1:76" ht="15">
      <c r="A2464"/>
      <c r="AC2464"/>
      <c r="AD2464"/>
      <c r="BX2464" s="2"/>
    </row>
    <row r="2465" spans="1:76" ht="15">
      <c r="A2465"/>
      <c r="AC2465"/>
      <c r="AD2465"/>
      <c r="BX2465" s="2"/>
    </row>
    <row r="2466" spans="1:76" ht="15">
      <c r="A2466"/>
      <c r="AC2466"/>
      <c r="AD2466"/>
      <c r="BX2466" s="2"/>
    </row>
    <row r="2467" spans="1:76" ht="15">
      <c r="A2467"/>
      <c r="AC2467"/>
      <c r="AD2467"/>
      <c r="BX2467" s="2"/>
    </row>
    <row r="2468" spans="1:76" ht="15">
      <c r="A2468"/>
      <c r="AC2468"/>
      <c r="AD2468"/>
      <c r="BX2468" s="2"/>
    </row>
    <row r="2469" spans="1:76" ht="15">
      <c r="A2469"/>
      <c r="AC2469"/>
      <c r="AD2469"/>
      <c r="BX2469" s="2"/>
    </row>
    <row r="2470" spans="1:76" ht="15">
      <c r="A2470"/>
      <c r="AC2470"/>
      <c r="AD2470"/>
      <c r="BX2470" s="2"/>
    </row>
    <row r="2471" spans="1:76" ht="15">
      <c r="A2471"/>
      <c r="AC2471"/>
      <c r="AD2471"/>
      <c r="BX2471" s="2"/>
    </row>
    <row r="2472" spans="1:76" ht="15">
      <c r="A2472"/>
      <c r="AC2472"/>
      <c r="AD2472"/>
      <c r="BX2472" s="2"/>
    </row>
    <row r="2473" spans="1:76" ht="15">
      <c r="A2473"/>
      <c r="AC2473"/>
      <c r="AD2473"/>
      <c r="BX2473" s="2"/>
    </row>
    <row r="2474" spans="1:76" ht="15">
      <c r="A2474"/>
      <c r="AC2474"/>
      <c r="AD2474"/>
      <c r="BX2474" s="2"/>
    </row>
    <row r="2475" spans="1:76" ht="15">
      <c r="A2475"/>
      <c r="AC2475"/>
      <c r="AD2475"/>
      <c r="BX2475" s="2"/>
    </row>
    <row r="2476" spans="1:76" ht="15">
      <c r="A2476"/>
      <c r="AC2476"/>
      <c r="AD2476"/>
      <c r="BX2476" s="2"/>
    </row>
    <row r="2477" spans="1:76" ht="15">
      <c r="A2477"/>
      <c r="AC2477"/>
      <c r="AD2477"/>
      <c r="BX2477" s="2"/>
    </row>
    <row r="2478" spans="1:76" ht="15">
      <c r="A2478"/>
      <c r="AC2478"/>
      <c r="AD2478"/>
      <c r="BX2478" s="2"/>
    </row>
    <row r="2479" spans="1:76" ht="15">
      <c r="A2479"/>
      <c r="AC2479"/>
      <c r="AD2479"/>
      <c r="BX2479" s="2"/>
    </row>
    <row r="2480" spans="1:76" ht="15">
      <c r="A2480"/>
      <c r="AC2480"/>
      <c r="AD2480"/>
      <c r="BX2480" s="2"/>
    </row>
    <row r="2481" spans="1:76" ht="15">
      <c r="A2481"/>
      <c r="AC2481"/>
      <c r="AD2481"/>
      <c r="BX2481" s="2"/>
    </row>
    <row r="2482" spans="1:76" ht="15">
      <c r="A2482"/>
      <c r="AC2482"/>
      <c r="AD2482"/>
      <c r="BX2482" s="2"/>
    </row>
    <row r="2483" spans="1:76" ht="15">
      <c r="A2483"/>
      <c r="AC2483"/>
      <c r="AD2483"/>
      <c r="BX2483" s="2"/>
    </row>
    <row r="2484" spans="1:76" ht="15">
      <c r="A2484"/>
      <c r="AC2484"/>
      <c r="AD2484"/>
      <c r="BX2484" s="2"/>
    </row>
    <row r="2485" spans="1:76" ht="15">
      <c r="A2485"/>
      <c r="AC2485"/>
      <c r="AD2485"/>
      <c r="BX2485" s="2"/>
    </row>
    <row r="2486" spans="1:76" ht="15">
      <c r="A2486"/>
      <c r="AC2486"/>
      <c r="AD2486"/>
      <c r="BX2486" s="2"/>
    </row>
    <row r="2487" spans="1:76" ht="15">
      <c r="A2487"/>
      <c r="AC2487"/>
      <c r="AD2487"/>
      <c r="BX2487" s="2"/>
    </row>
    <row r="2488" spans="1:76" ht="15">
      <c r="A2488"/>
      <c r="AC2488"/>
      <c r="AD2488"/>
      <c r="BX2488" s="2"/>
    </row>
    <row r="2489" spans="1:76" ht="15">
      <c r="A2489"/>
      <c r="AC2489"/>
      <c r="AD2489"/>
      <c r="BX2489" s="2"/>
    </row>
    <row r="2490" spans="1:76" ht="15">
      <c r="A2490"/>
      <c r="AC2490"/>
      <c r="AD2490"/>
      <c r="BX2490" s="2"/>
    </row>
    <row r="2491" spans="1:76" ht="15">
      <c r="A2491"/>
      <c r="AC2491"/>
      <c r="AD2491"/>
      <c r="BX2491" s="2"/>
    </row>
    <row r="2492" spans="1:76" ht="15">
      <c r="A2492"/>
      <c r="AC2492"/>
      <c r="AD2492"/>
      <c r="BX2492" s="2"/>
    </row>
    <row r="2493" spans="1:76" ht="15">
      <c r="A2493"/>
      <c r="AC2493"/>
      <c r="AD2493"/>
      <c r="BX2493" s="2"/>
    </row>
    <row r="2494" spans="1:76" ht="15">
      <c r="A2494"/>
      <c r="AC2494"/>
      <c r="AD2494"/>
      <c r="BX2494" s="2"/>
    </row>
    <row r="2495" spans="1:76" ht="15">
      <c r="A2495"/>
      <c r="AC2495"/>
      <c r="AD2495"/>
      <c r="BX2495" s="2"/>
    </row>
    <row r="2496" spans="1:76" ht="15">
      <c r="A2496"/>
      <c r="AC2496"/>
      <c r="AD2496"/>
      <c r="BX2496" s="2"/>
    </row>
    <row r="2497" spans="1:76" ht="15">
      <c r="A2497"/>
      <c r="AC2497"/>
      <c r="AD2497"/>
      <c r="BX2497" s="2"/>
    </row>
    <row r="2498" spans="1:76" ht="15">
      <c r="A2498"/>
      <c r="AC2498"/>
      <c r="AD2498"/>
      <c r="BX2498" s="2"/>
    </row>
    <row r="2499" spans="1:76" ht="15">
      <c r="A2499"/>
      <c r="AC2499"/>
      <c r="AD2499"/>
      <c r="BX2499" s="2"/>
    </row>
    <row r="2500" spans="1:76" ht="15">
      <c r="A2500"/>
      <c r="AC2500"/>
      <c r="AD2500"/>
      <c r="BX2500" s="2"/>
    </row>
    <row r="2501" spans="1:76" ht="15">
      <c r="A2501"/>
      <c r="AC2501"/>
      <c r="AD2501"/>
      <c r="BX2501" s="2"/>
    </row>
    <row r="2502" spans="1:76" ht="15">
      <c r="A2502"/>
      <c r="AC2502"/>
      <c r="AD2502"/>
      <c r="BX2502" s="2"/>
    </row>
    <row r="2503" spans="1:76" ht="15">
      <c r="A2503"/>
      <c r="AC2503"/>
      <c r="AD2503"/>
      <c r="BX2503" s="2"/>
    </row>
    <row r="2504" spans="1:76" ht="15">
      <c r="A2504"/>
      <c r="AC2504"/>
      <c r="AD2504"/>
      <c r="BX2504" s="2"/>
    </row>
    <row r="2505" spans="1:76" ht="15">
      <c r="A2505"/>
      <c r="AC2505"/>
      <c r="AD2505"/>
      <c r="BX2505" s="2"/>
    </row>
    <row r="2506" spans="1:76" ht="15">
      <c r="A2506"/>
      <c r="AC2506"/>
      <c r="AD2506"/>
      <c r="BX2506" s="2"/>
    </row>
    <row r="2507" spans="1:76" ht="15">
      <c r="A2507"/>
      <c r="AC2507"/>
      <c r="AD2507"/>
      <c r="BX2507" s="2"/>
    </row>
    <row r="2508" spans="1:76" ht="15">
      <c r="A2508"/>
      <c r="AC2508"/>
      <c r="AD2508"/>
      <c r="BX2508" s="2"/>
    </row>
    <row r="2509" spans="1:76" ht="15">
      <c r="A2509"/>
      <c r="AC2509"/>
      <c r="AD2509"/>
      <c r="BX2509" s="2"/>
    </row>
    <row r="2510" spans="1:76" ht="15">
      <c r="A2510"/>
      <c r="AC2510"/>
      <c r="AD2510"/>
      <c r="BX2510" s="2"/>
    </row>
    <row r="2511" spans="1:76" ht="15">
      <c r="A2511"/>
      <c r="AC2511"/>
      <c r="AD2511"/>
      <c r="BX2511" s="2"/>
    </row>
    <row r="2512" spans="1:76" ht="15">
      <c r="A2512"/>
      <c r="AC2512"/>
      <c r="AD2512"/>
      <c r="BX2512" s="2"/>
    </row>
    <row r="2513" spans="1:76" ht="15">
      <c r="A2513"/>
      <c r="AC2513"/>
      <c r="AD2513"/>
      <c r="BX2513" s="2"/>
    </row>
    <row r="2514" spans="1:76" ht="15">
      <c r="A2514"/>
      <c r="AC2514"/>
      <c r="AD2514"/>
      <c r="BX2514" s="2"/>
    </row>
    <row r="2515" spans="1:76" ht="15">
      <c r="A2515"/>
      <c r="AC2515"/>
      <c r="AD2515"/>
      <c r="BX2515" s="2"/>
    </row>
    <row r="2516" spans="1:76" ht="15">
      <c r="A2516"/>
      <c r="AC2516"/>
      <c r="AD2516"/>
      <c r="BX2516" s="2"/>
    </row>
    <row r="2517" spans="1:76" ht="15">
      <c r="A2517"/>
      <c r="AC2517"/>
      <c r="AD2517"/>
      <c r="BX2517" s="2"/>
    </row>
    <row r="2518" spans="1:76" ht="15">
      <c r="A2518"/>
      <c r="AC2518"/>
      <c r="AD2518"/>
      <c r="BX2518" s="2"/>
    </row>
    <row r="2519" spans="1:76" ht="15">
      <c r="A2519"/>
      <c r="AC2519"/>
      <c r="AD2519"/>
      <c r="BX2519" s="2"/>
    </row>
    <row r="2520" spans="1:76" ht="15">
      <c r="A2520"/>
      <c r="AC2520"/>
      <c r="AD2520"/>
      <c r="BX2520" s="2"/>
    </row>
    <row r="2521" spans="1:76" ht="15">
      <c r="A2521"/>
      <c r="AC2521"/>
      <c r="AD2521"/>
      <c r="BX2521" s="2"/>
    </row>
    <row r="2522" spans="1:76" ht="15">
      <c r="A2522"/>
      <c r="AC2522"/>
      <c r="AD2522"/>
      <c r="BX2522" s="2"/>
    </row>
    <row r="2523" spans="1:76" ht="15">
      <c r="A2523"/>
      <c r="AC2523"/>
      <c r="AD2523"/>
      <c r="BX2523" s="2"/>
    </row>
    <row r="2524" spans="1:76" ht="15">
      <c r="A2524"/>
      <c r="AC2524"/>
      <c r="AD2524"/>
      <c r="BX2524" s="2"/>
    </row>
    <row r="2525" spans="1:76" ht="15">
      <c r="A2525"/>
      <c r="AC2525"/>
      <c r="AD2525"/>
      <c r="BX2525" s="2"/>
    </row>
    <row r="2526" spans="1:76" ht="15">
      <c r="A2526"/>
      <c r="AC2526"/>
      <c r="AD2526"/>
      <c r="BX2526" s="2"/>
    </row>
    <row r="2527" spans="1:76" ht="15">
      <c r="A2527"/>
      <c r="AC2527"/>
      <c r="AD2527"/>
      <c r="BX2527" s="2"/>
    </row>
    <row r="2528" spans="1:76" ht="15">
      <c r="A2528"/>
      <c r="AC2528"/>
      <c r="AD2528"/>
      <c r="BX2528" s="2"/>
    </row>
    <row r="2529" spans="1:76" ht="15">
      <c r="A2529"/>
      <c r="AC2529"/>
      <c r="AD2529"/>
      <c r="BX2529" s="2"/>
    </row>
    <row r="2530" spans="1:76" ht="15">
      <c r="A2530"/>
      <c r="AC2530"/>
      <c r="AD2530"/>
      <c r="BX2530" s="2"/>
    </row>
    <row r="2531" spans="1:76" ht="15">
      <c r="A2531"/>
      <c r="AC2531"/>
      <c r="AD2531"/>
      <c r="BX2531" s="2"/>
    </row>
    <row r="2532" spans="1:76" ht="15">
      <c r="A2532"/>
      <c r="AC2532"/>
      <c r="AD2532"/>
      <c r="BX2532" s="2"/>
    </row>
    <row r="2533" spans="1:76" ht="15">
      <c r="A2533"/>
      <c r="AC2533"/>
      <c r="AD2533"/>
      <c r="BX2533" s="2"/>
    </row>
    <row r="2534" spans="1:76" ht="15">
      <c r="A2534"/>
      <c r="AC2534"/>
      <c r="AD2534"/>
      <c r="BX2534" s="2"/>
    </row>
    <row r="2535" spans="1:76" ht="15">
      <c r="A2535"/>
      <c r="AC2535"/>
      <c r="AD2535"/>
      <c r="BX2535" s="2"/>
    </row>
    <row r="2536" spans="1:76" ht="15">
      <c r="A2536"/>
      <c r="AC2536"/>
      <c r="AD2536"/>
      <c r="BX2536" s="2"/>
    </row>
    <row r="2537" spans="1:76" ht="15">
      <c r="A2537"/>
      <c r="AC2537"/>
      <c r="AD2537"/>
      <c r="BX2537" s="2"/>
    </row>
    <row r="2538" spans="1:76" ht="15">
      <c r="A2538"/>
      <c r="AC2538"/>
      <c r="AD2538"/>
      <c r="BX2538" s="2"/>
    </row>
    <row r="2539" spans="1:76" ht="15">
      <c r="A2539"/>
      <c r="AC2539"/>
      <c r="AD2539"/>
      <c r="BX2539" s="2"/>
    </row>
    <row r="2540" spans="1:76" ht="15">
      <c r="A2540"/>
      <c r="AC2540"/>
      <c r="AD2540"/>
      <c r="BX2540" s="2"/>
    </row>
    <row r="2541" spans="1:76" ht="15">
      <c r="A2541"/>
      <c r="AC2541"/>
      <c r="AD2541"/>
      <c r="BX2541" s="2"/>
    </row>
    <row r="2542" spans="1:76" ht="15">
      <c r="A2542"/>
      <c r="AC2542"/>
      <c r="AD2542"/>
      <c r="BX2542" s="2"/>
    </row>
    <row r="2543" spans="1:76" ht="15">
      <c r="A2543"/>
      <c r="AC2543"/>
      <c r="AD2543"/>
      <c r="BX2543" s="2"/>
    </row>
    <row r="2544" spans="1:76" ht="15">
      <c r="A2544"/>
      <c r="AC2544"/>
      <c r="AD2544"/>
      <c r="BX2544" s="2"/>
    </row>
    <row r="2545" spans="1:76" ht="15">
      <c r="A2545"/>
      <c r="AC2545"/>
      <c r="AD2545"/>
      <c r="BX2545" s="2"/>
    </row>
    <row r="2546" spans="1:76" ht="15">
      <c r="A2546"/>
      <c r="AC2546"/>
      <c r="AD2546"/>
      <c r="BX2546" s="2"/>
    </row>
    <row r="2547" spans="1:76" ht="15">
      <c r="A2547"/>
      <c r="AC2547"/>
      <c r="AD2547"/>
      <c r="BX2547" s="2"/>
    </row>
    <row r="2548" spans="1:76" ht="15">
      <c r="A2548"/>
      <c r="AC2548"/>
      <c r="AD2548"/>
      <c r="BX2548" s="2"/>
    </row>
    <row r="2549" spans="1:76" ht="15">
      <c r="A2549"/>
      <c r="AC2549"/>
      <c r="AD2549"/>
      <c r="BX2549" s="2"/>
    </row>
    <row r="2550" spans="1:76" ht="15">
      <c r="A2550"/>
      <c r="AC2550"/>
      <c r="AD2550"/>
      <c r="BX2550" s="2"/>
    </row>
    <row r="2551" spans="1:76" ht="15">
      <c r="A2551"/>
      <c r="AC2551"/>
      <c r="AD2551"/>
      <c r="BX2551" s="2"/>
    </row>
    <row r="2552" spans="1:76" ht="15">
      <c r="A2552"/>
      <c r="AC2552"/>
      <c r="AD2552"/>
      <c r="BX2552" s="2"/>
    </row>
    <row r="2553" spans="1:76" ht="15">
      <c r="A2553"/>
      <c r="AC2553"/>
      <c r="AD2553"/>
      <c r="BX2553" s="2"/>
    </row>
    <row r="2554" spans="1:76" ht="15">
      <c r="A2554"/>
      <c r="AC2554"/>
      <c r="AD2554"/>
      <c r="BX2554" s="2"/>
    </row>
    <row r="2555" spans="1:76" ht="15">
      <c r="A2555"/>
      <c r="AC2555"/>
      <c r="AD2555"/>
      <c r="BX2555" s="2"/>
    </row>
    <row r="2556" spans="1:76" ht="15">
      <c r="A2556"/>
      <c r="AC2556"/>
      <c r="AD2556"/>
      <c r="BX2556" s="2"/>
    </row>
    <row r="2557" spans="1:76" ht="15">
      <c r="A2557"/>
      <c r="AC2557"/>
      <c r="AD2557"/>
      <c r="BX2557" s="2"/>
    </row>
    <row r="2558" spans="1:76" ht="15">
      <c r="A2558"/>
      <c r="AC2558"/>
      <c r="AD2558"/>
      <c r="BX2558" s="2"/>
    </row>
    <row r="2559" spans="1:76" ht="15">
      <c r="A2559"/>
      <c r="AC2559"/>
      <c r="AD2559"/>
      <c r="BX2559" s="2"/>
    </row>
    <row r="2560" spans="1:76" ht="15">
      <c r="A2560"/>
      <c r="AC2560"/>
      <c r="AD2560"/>
      <c r="BX2560" s="2"/>
    </row>
    <row r="2561" spans="1:76" ht="15">
      <c r="A2561"/>
      <c r="AC2561"/>
      <c r="AD2561"/>
      <c r="BX2561" s="2"/>
    </row>
    <row r="2562" spans="1:76" ht="15">
      <c r="A2562"/>
      <c r="AC2562"/>
      <c r="AD2562"/>
      <c r="BX2562" s="2"/>
    </row>
    <row r="2563" spans="1:76" ht="15">
      <c r="A2563"/>
      <c r="AC2563"/>
      <c r="AD2563"/>
      <c r="BX2563" s="2"/>
    </row>
    <row r="2564" spans="1:76" ht="15">
      <c r="A2564"/>
      <c r="AC2564"/>
      <c r="AD2564"/>
      <c r="BX2564" s="2"/>
    </row>
    <row r="2565" spans="1:76" ht="15">
      <c r="A2565"/>
      <c r="AC2565"/>
      <c r="AD2565"/>
      <c r="BX2565" s="2"/>
    </row>
    <row r="2566" spans="1:76" ht="15">
      <c r="A2566"/>
      <c r="AC2566"/>
      <c r="AD2566"/>
      <c r="BX2566" s="2"/>
    </row>
    <row r="2567" spans="1:76" ht="15">
      <c r="A2567"/>
      <c r="AC2567"/>
      <c r="AD2567"/>
      <c r="BX2567" s="2"/>
    </row>
    <row r="2568" spans="1:76" ht="15">
      <c r="A2568"/>
      <c r="AC2568"/>
      <c r="AD2568"/>
      <c r="BX2568" s="2"/>
    </row>
    <row r="2569" spans="1:76" ht="15">
      <c r="A2569"/>
      <c r="AC2569"/>
      <c r="AD2569"/>
      <c r="BX2569" s="2"/>
    </row>
    <row r="2570" spans="1:76" ht="15">
      <c r="A2570"/>
      <c r="AC2570"/>
      <c r="AD2570"/>
      <c r="BX2570" s="2"/>
    </row>
    <row r="2571" spans="1:76" ht="15">
      <c r="A2571"/>
      <c r="AC2571"/>
      <c r="AD2571"/>
      <c r="BX2571" s="2"/>
    </row>
    <row r="2572" spans="1:76" ht="15">
      <c r="A2572"/>
      <c r="AC2572"/>
      <c r="AD2572"/>
      <c r="BX2572" s="2"/>
    </row>
    <row r="2573" spans="1:76" ht="15">
      <c r="A2573"/>
      <c r="AC2573"/>
      <c r="AD2573"/>
      <c r="BX2573" s="2"/>
    </row>
    <row r="2574" spans="1:76" ht="15">
      <c r="A2574"/>
      <c r="AC2574"/>
      <c r="AD2574"/>
      <c r="BX2574" s="2"/>
    </row>
    <row r="2575" spans="1:76" ht="15">
      <c r="A2575"/>
      <c r="AC2575"/>
      <c r="AD2575"/>
      <c r="BX2575" s="2"/>
    </row>
    <row r="2576" spans="1:76" ht="15">
      <c r="A2576"/>
      <c r="AC2576"/>
      <c r="AD2576"/>
      <c r="BX2576" s="2"/>
    </row>
    <row r="2577" spans="1:76" ht="15">
      <c r="A2577"/>
      <c r="AC2577"/>
      <c r="AD2577"/>
      <c r="BX2577" s="2"/>
    </row>
    <row r="2578" spans="1:76" ht="15">
      <c r="A2578"/>
      <c r="AC2578"/>
      <c r="AD2578"/>
      <c r="BX2578" s="2"/>
    </row>
    <row r="2579" spans="1:76" ht="15">
      <c r="A2579"/>
      <c r="AC2579"/>
      <c r="AD2579"/>
      <c r="BX2579" s="2"/>
    </row>
    <row r="2580" spans="1:76" ht="15">
      <c r="A2580"/>
      <c r="AC2580"/>
      <c r="AD2580"/>
      <c r="BX2580" s="2"/>
    </row>
    <row r="2581" spans="1:76" ht="15">
      <c r="A2581"/>
      <c r="AC2581"/>
      <c r="AD2581"/>
      <c r="BX2581" s="2"/>
    </row>
    <row r="2582" spans="1:76" ht="15">
      <c r="A2582"/>
      <c r="AC2582"/>
      <c r="AD2582"/>
      <c r="BX2582" s="2"/>
    </row>
    <row r="2583" spans="1:76" ht="15">
      <c r="A2583"/>
      <c r="AC2583"/>
      <c r="AD2583"/>
      <c r="BX2583" s="2"/>
    </row>
    <row r="2584" spans="1:76" ht="15">
      <c r="A2584"/>
      <c r="AC2584"/>
      <c r="AD2584"/>
      <c r="BX2584" s="2"/>
    </row>
    <row r="2585" spans="1:76" ht="15">
      <c r="A2585"/>
      <c r="AC2585"/>
      <c r="AD2585"/>
      <c r="BX2585" s="2"/>
    </row>
    <row r="2586" spans="1:76" ht="15">
      <c r="A2586"/>
      <c r="AC2586"/>
      <c r="AD2586"/>
      <c r="BX2586" s="2"/>
    </row>
    <row r="2587" spans="1:76" ht="15">
      <c r="A2587"/>
      <c r="AC2587"/>
      <c r="AD2587"/>
      <c r="BX2587" s="2"/>
    </row>
    <row r="2588" spans="1:76" ht="15">
      <c r="A2588"/>
      <c r="AC2588"/>
      <c r="AD2588"/>
      <c r="BX2588" s="2"/>
    </row>
    <row r="2589" spans="1:76" ht="15">
      <c r="A2589"/>
      <c r="AC2589"/>
      <c r="AD2589"/>
      <c r="BX2589" s="2"/>
    </row>
    <row r="2590" spans="1:76" ht="15">
      <c r="A2590"/>
      <c r="AC2590"/>
      <c r="AD2590"/>
      <c r="BX2590" s="2"/>
    </row>
    <row r="2591" spans="1:76" ht="15">
      <c r="A2591"/>
      <c r="AC2591"/>
      <c r="AD2591"/>
      <c r="BX2591" s="2"/>
    </row>
    <row r="2592" spans="1:76" ht="15">
      <c r="A2592"/>
      <c r="AC2592"/>
      <c r="AD2592"/>
      <c r="BX2592" s="2"/>
    </row>
    <row r="2593" spans="1:76" ht="15">
      <c r="A2593"/>
      <c r="AC2593"/>
      <c r="AD2593"/>
      <c r="BX2593" s="2"/>
    </row>
    <row r="2594" spans="1:76" ht="15">
      <c r="A2594"/>
      <c r="AC2594"/>
      <c r="AD2594"/>
      <c r="BX2594" s="2"/>
    </row>
    <row r="2595" spans="1:76" ht="15">
      <c r="A2595"/>
      <c r="AC2595"/>
      <c r="AD2595"/>
      <c r="BX2595" s="2"/>
    </row>
    <row r="2596" spans="1:76" ht="15">
      <c r="A2596"/>
      <c r="AC2596"/>
      <c r="AD2596"/>
      <c r="BX2596" s="2"/>
    </row>
    <row r="2597" spans="1:76" ht="15">
      <c r="A2597"/>
      <c r="AC2597"/>
      <c r="AD2597"/>
      <c r="BX2597" s="2"/>
    </row>
    <row r="2598" spans="1:76" ht="15">
      <c r="A2598"/>
      <c r="AC2598"/>
      <c r="AD2598"/>
      <c r="BX2598" s="2"/>
    </row>
    <row r="2599" spans="1:76" ht="15">
      <c r="A2599"/>
      <c r="AC2599"/>
      <c r="AD2599"/>
      <c r="BX2599" s="2"/>
    </row>
    <row r="2600" spans="1:76" ht="15">
      <c r="A2600"/>
      <c r="AC2600"/>
      <c r="AD2600"/>
      <c r="BX2600" s="2"/>
    </row>
    <row r="2601" spans="1:76" ht="15">
      <c r="A2601"/>
      <c r="AC2601"/>
      <c r="AD2601"/>
      <c r="BX2601" s="2"/>
    </row>
    <row r="2602" spans="1:76" ht="15">
      <c r="A2602"/>
      <c r="AC2602"/>
      <c r="AD2602"/>
      <c r="BX2602" s="2"/>
    </row>
    <row r="2603" spans="1:76" ht="15">
      <c r="A2603"/>
      <c r="AC2603"/>
      <c r="AD2603"/>
      <c r="BX2603" s="2"/>
    </row>
    <row r="2604" spans="1:76" ht="15">
      <c r="A2604"/>
      <c r="AC2604"/>
      <c r="AD2604"/>
      <c r="BX2604" s="2"/>
    </row>
    <row r="2605" spans="1:76" ht="15">
      <c r="A2605"/>
      <c r="AC2605"/>
      <c r="AD2605"/>
      <c r="BX2605" s="2"/>
    </row>
    <row r="2606" spans="1:76" ht="15">
      <c r="A2606"/>
      <c r="AC2606"/>
      <c r="AD2606"/>
      <c r="BX2606" s="2"/>
    </row>
    <row r="2607" spans="1:76" ht="15">
      <c r="A2607"/>
      <c r="AC2607"/>
      <c r="AD2607"/>
      <c r="BX2607" s="2"/>
    </row>
    <row r="2608" spans="1:76" ht="15">
      <c r="A2608"/>
      <c r="AC2608"/>
      <c r="AD2608"/>
      <c r="BX2608" s="2"/>
    </row>
    <row r="2609" spans="1:76" ht="15">
      <c r="A2609"/>
      <c r="AC2609"/>
      <c r="AD2609"/>
      <c r="BX2609" s="2"/>
    </row>
    <row r="2610" spans="1:76" ht="15">
      <c r="A2610"/>
      <c r="AC2610"/>
      <c r="AD2610"/>
      <c r="BX2610" s="2"/>
    </row>
    <row r="2611" spans="1:76" ht="15">
      <c r="A2611"/>
      <c r="AC2611"/>
      <c r="AD2611"/>
      <c r="BX2611" s="2"/>
    </row>
    <row r="2612" spans="1:76" ht="15">
      <c r="A2612"/>
      <c r="AC2612"/>
      <c r="AD2612"/>
      <c r="BX2612" s="2"/>
    </row>
    <row r="2613" spans="1:76" ht="15">
      <c r="A2613"/>
      <c r="AC2613"/>
      <c r="AD2613"/>
      <c r="BX2613" s="2"/>
    </row>
    <row r="2614" spans="1:76" ht="15">
      <c r="A2614"/>
      <c r="AC2614"/>
      <c r="AD2614"/>
      <c r="BX2614" s="2"/>
    </row>
    <row r="2615" spans="1:76" ht="15">
      <c r="A2615"/>
      <c r="AC2615"/>
      <c r="AD2615"/>
      <c r="BX2615" s="2"/>
    </row>
    <row r="2616" spans="1:76" ht="15">
      <c r="A2616"/>
      <c r="AC2616"/>
      <c r="AD2616"/>
      <c r="BX2616" s="2"/>
    </row>
    <row r="2617" spans="1:76" ht="15">
      <c r="A2617"/>
      <c r="AC2617"/>
      <c r="AD2617"/>
      <c r="BX2617" s="2"/>
    </row>
    <row r="2618" spans="1:76" ht="15">
      <c r="A2618"/>
      <c r="AC2618"/>
      <c r="AD2618"/>
      <c r="BX2618" s="2"/>
    </row>
    <row r="2619" spans="1:76" ht="15">
      <c r="A2619"/>
      <c r="AC2619"/>
      <c r="AD2619"/>
      <c r="BX2619" s="2"/>
    </row>
    <row r="2620" spans="1:76" ht="15">
      <c r="A2620"/>
      <c r="AC2620"/>
      <c r="AD2620"/>
      <c r="BX2620" s="2"/>
    </row>
    <row r="2621" spans="1:76" ht="15">
      <c r="A2621"/>
      <c r="AC2621"/>
      <c r="AD2621"/>
      <c r="BX2621" s="2"/>
    </row>
    <row r="2622" spans="1:76" ht="15">
      <c r="A2622"/>
      <c r="AC2622"/>
      <c r="AD2622"/>
      <c r="BX2622" s="2"/>
    </row>
    <row r="2623" spans="1:76" ht="15">
      <c r="A2623"/>
      <c r="AC2623"/>
      <c r="AD2623"/>
      <c r="BX2623" s="2"/>
    </row>
    <row r="2624" spans="1:76" ht="15">
      <c r="A2624"/>
      <c r="AC2624"/>
      <c r="AD2624"/>
      <c r="BX2624" s="2"/>
    </row>
    <row r="2625" spans="1:76" ht="15">
      <c r="A2625"/>
      <c r="AC2625"/>
      <c r="AD2625"/>
      <c r="BX2625" s="2"/>
    </row>
    <row r="2626" spans="1:76" ht="15">
      <c r="A2626"/>
      <c r="AC2626"/>
      <c r="AD2626"/>
      <c r="BX2626" s="2"/>
    </row>
    <row r="2627" spans="1:76" ht="15">
      <c r="A2627"/>
      <c r="AC2627"/>
      <c r="AD2627"/>
      <c r="BX2627" s="2"/>
    </row>
    <row r="2628" spans="1:76" ht="15">
      <c r="A2628"/>
      <c r="AC2628"/>
      <c r="AD2628"/>
      <c r="BX2628" s="2"/>
    </row>
    <row r="2629" spans="1:76" ht="15">
      <c r="A2629"/>
      <c r="AC2629"/>
      <c r="AD2629"/>
      <c r="BX2629" s="2"/>
    </row>
    <row r="2630" spans="1:76" ht="15">
      <c r="A2630"/>
      <c r="AC2630"/>
      <c r="AD2630"/>
      <c r="BX2630" s="2"/>
    </row>
    <row r="2631" spans="1:76" ht="15">
      <c r="A2631"/>
      <c r="AC2631"/>
      <c r="AD2631"/>
      <c r="BX2631" s="2"/>
    </row>
    <row r="2632" spans="1:76" ht="15">
      <c r="A2632"/>
      <c r="AC2632"/>
      <c r="AD2632"/>
      <c r="BX2632" s="2"/>
    </row>
    <row r="2633" spans="1:76" ht="15">
      <c r="A2633"/>
      <c r="AC2633"/>
      <c r="AD2633"/>
      <c r="BX2633" s="2"/>
    </row>
    <row r="2634" spans="1:76" ht="15">
      <c r="A2634"/>
      <c r="AC2634"/>
      <c r="AD2634"/>
      <c r="BX2634" s="2"/>
    </row>
    <row r="2635" spans="1:76" ht="15">
      <c r="A2635"/>
      <c r="AC2635"/>
      <c r="AD2635"/>
      <c r="BX2635" s="2"/>
    </row>
    <row r="2636" spans="1:76" ht="15">
      <c r="A2636"/>
      <c r="AC2636"/>
      <c r="AD2636"/>
      <c r="BX2636" s="2"/>
    </row>
    <row r="2637" spans="1:76" ht="15">
      <c r="A2637"/>
      <c r="AC2637"/>
      <c r="AD2637"/>
      <c r="BX2637" s="2"/>
    </row>
    <row r="2638" spans="1:76" ht="15">
      <c r="A2638"/>
      <c r="AC2638"/>
      <c r="AD2638"/>
      <c r="BX2638" s="2"/>
    </row>
    <row r="2639" spans="1:76" ht="15">
      <c r="A2639"/>
      <c r="AC2639"/>
      <c r="AD2639"/>
      <c r="BX2639" s="2"/>
    </row>
    <row r="2640" spans="1:76" ht="15">
      <c r="A2640"/>
      <c r="AC2640"/>
      <c r="AD2640"/>
      <c r="BX2640" s="2"/>
    </row>
    <row r="2641" spans="1:76" ht="15">
      <c r="A2641"/>
      <c r="AC2641"/>
      <c r="AD2641"/>
      <c r="BX2641" s="2"/>
    </row>
    <row r="2642" spans="1:76" ht="15">
      <c r="A2642"/>
      <c r="AC2642"/>
      <c r="AD2642"/>
      <c r="BX2642" s="2"/>
    </row>
    <row r="2643" spans="1:76" ht="15">
      <c r="A2643"/>
      <c r="AC2643"/>
      <c r="AD2643"/>
      <c r="BX2643" s="2"/>
    </row>
    <row r="2644" spans="1:76" ht="15">
      <c r="A2644"/>
      <c r="AC2644"/>
      <c r="AD2644"/>
      <c r="BX2644" s="2"/>
    </row>
    <row r="2645" spans="1:76" ht="15">
      <c r="A2645"/>
      <c r="AC2645"/>
      <c r="AD2645"/>
      <c r="BX2645" s="2"/>
    </row>
    <row r="2646" spans="1:76" ht="15">
      <c r="A2646"/>
      <c r="AC2646"/>
      <c r="AD2646"/>
      <c r="BX2646" s="2"/>
    </row>
    <row r="2647" spans="1:76" ht="15">
      <c r="A2647"/>
      <c r="AC2647"/>
      <c r="AD2647"/>
      <c r="BX2647" s="2"/>
    </row>
    <row r="2648" spans="1:76" ht="15">
      <c r="A2648"/>
      <c r="AC2648"/>
      <c r="AD2648"/>
      <c r="BX2648" s="2"/>
    </row>
    <row r="2649" spans="1:76" ht="15">
      <c r="A2649"/>
      <c r="AC2649"/>
      <c r="AD2649"/>
      <c r="BX2649" s="2"/>
    </row>
    <row r="2650" spans="1:76" ht="15">
      <c r="A2650"/>
      <c r="AC2650"/>
      <c r="AD2650"/>
      <c r="BX2650" s="2"/>
    </row>
    <row r="2651" spans="1:76" ht="15">
      <c r="A2651"/>
      <c r="AC2651"/>
      <c r="AD2651"/>
      <c r="BX2651" s="2"/>
    </row>
    <row r="2652" spans="1:76" ht="15">
      <c r="A2652"/>
      <c r="AC2652"/>
      <c r="AD2652"/>
      <c r="BX2652" s="2"/>
    </row>
    <row r="2653" spans="1:76" ht="15">
      <c r="A2653"/>
      <c r="AC2653"/>
      <c r="AD2653"/>
      <c r="BX2653" s="2"/>
    </row>
    <row r="2654" spans="1:76" ht="15">
      <c r="A2654"/>
      <c r="AC2654"/>
      <c r="AD2654"/>
      <c r="BX2654" s="2"/>
    </row>
    <row r="2655" spans="1:76" ht="15">
      <c r="A2655"/>
      <c r="AC2655"/>
      <c r="AD2655"/>
      <c r="BX2655" s="2"/>
    </row>
    <row r="2656" spans="1:76" ht="15">
      <c r="A2656"/>
      <c r="AC2656"/>
      <c r="AD2656"/>
      <c r="BX2656" s="2"/>
    </row>
    <row r="2657" spans="1:76" ht="15">
      <c r="A2657"/>
      <c r="AC2657"/>
      <c r="AD2657"/>
      <c r="BX2657" s="2"/>
    </row>
    <row r="2658" spans="1:76" ht="15">
      <c r="A2658"/>
      <c r="AC2658"/>
      <c r="AD2658"/>
      <c r="BX2658" s="2"/>
    </row>
    <row r="2659" spans="1:76" ht="15">
      <c r="A2659"/>
      <c r="AC2659"/>
      <c r="AD2659"/>
      <c r="BX2659" s="2"/>
    </row>
    <row r="2660" spans="1:76" ht="15">
      <c r="A2660"/>
      <c r="AC2660"/>
      <c r="AD2660"/>
      <c r="BX2660" s="2"/>
    </row>
    <row r="2661" spans="1:76" ht="15">
      <c r="A2661"/>
      <c r="AC2661"/>
      <c r="AD2661"/>
      <c r="BX2661" s="2"/>
    </row>
    <row r="2662" spans="1:76" ht="15">
      <c r="A2662"/>
      <c r="AC2662"/>
      <c r="AD2662"/>
      <c r="BX2662" s="2"/>
    </row>
    <row r="2663" spans="1:76" ht="15">
      <c r="A2663"/>
      <c r="AC2663"/>
      <c r="AD2663"/>
      <c r="BX2663" s="2"/>
    </row>
    <row r="2664" spans="1:76" ht="15">
      <c r="A2664"/>
      <c r="AC2664"/>
      <c r="AD2664"/>
      <c r="BX2664" s="2"/>
    </row>
    <row r="2665" spans="1:76" ht="15">
      <c r="A2665"/>
      <c r="AC2665"/>
      <c r="AD2665"/>
      <c r="BX2665" s="2"/>
    </row>
    <row r="2666" spans="1:76" ht="15">
      <c r="A2666"/>
      <c r="AC2666"/>
      <c r="AD2666"/>
      <c r="BX2666" s="2"/>
    </row>
    <row r="2667" spans="1:76" ht="15">
      <c r="A2667"/>
      <c r="AC2667"/>
      <c r="AD2667"/>
      <c r="BX2667" s="2"/>
    </row>
    <row r="2668" spans="1:76" ht="15">
      <c r="A2668"/>
      <c r="AC2668"/>
      <c r="AD2668"/>
      <c r="BX2668" s="2"/>
    </row>
    <row r="2669" spans="1:76" ht="15">
      <c r="A2669"/>
      <c r="AC2669"/>
      <c r="AD2669"/>
      <c r="BX2669" s="2"/>
    </row>
    <row r="2670" spans="1:76" ht="15">
      <c r="A2670"/>
      <c r="AC2670"/>
      <c r="AD2670"/>
      <c r="BX2670" s="2"/>
    </row>
    <row r="2671" spans="1:76" ht="15">
      <c r="A2671"/>
      <c r="AC2671"/>
      <c r="AD2671"/>
      <c r="BX2671" s="2"/>
    </row>
    <row r="2672" spans="1:76" ht="15">
      <c r="A2672"/>
      <c r="AC2672"/>
      <c r="AD2672"/>
      <c r="BX2672" s="2"/>
    </row>
    <row r="2673" spans="1:76" ht="15">
      <c r="A2673"/>
      <c r="AC2673"/>
      <c r="AD2673"/>
      <c r="BX2673" s="2"/>
    </row>
    <row r="2674" spans="1:76" ht="15">
      <c r="A2674"/>
      <c r="AC2674"/>
      <c r="AD2674"/>
      <c r="BX2674" s="2"/>
    </row>
    <row r="2675" spans="1:76" ht="15">
      <c r="A2675"/>
      <c r="AC2675"/>
      <c r="AD2675"/>
      <c r="BX2675" s="2"/>
    </row>
    <row r="2676" spans="1:76" ht="15">
      <c r="A2676"/>
      <c r="AC2676"/>
      <c r="AD2676"/>
      <c r="BX2676" s="2"/>
    </row>
    <row r="2677" spans="1:76" ht="15">
      <c r="A2677"/>
      <c r="AC2677"/>
      <c r="AD2677"/>
      <c r="BX2677" s="2"/>
    </row>
    <row r="2678" spans="1:76" ht="15">
      <c r="A2678"/>
      <c r="AC2678"/>
      <c r="AD2678"/>
      <c r="BX2678" s="2"/>
    </row>
    <row r="2679" spans="1:76" ht="15">
      <c r="A2679"/>
      <c r="AC2679"/>
      <c r="AD2679"/>
      <c r="BX2679" s="2"/>
    </row>
    <row r="2680" spans="1:76" ht="15">
      <c r="A2680"/>
      <c r="AC2680"/>
      <c r="AD2680"/>
      <c r="BX2680" s="2"/>
    </row>
    <row r="2681" spans="1:76" ht="15">
      <c r="A2681"/>
      <c r="AC2681"/>
      <c r="AD2681"/>
      <c r="BX2681" s="2"/>
    </row>
    <row r="2682" spans="1:76" ht="15">
      <c r="A2682"/>
      <c r="AC2682"/>
      <c r="AD2682"/>
      <c r="BX2682" s="2"/>
    </row>
    <row r="2683" spans="1:76" ht="15">
      <c r="A2683"/>
      <c r="AC2683"/>
      <c r="AD2683"/>
      <c r="BX2683" s="2"/>
    </row>
    <row r="2684" spans="1:76" ht="15">
      <c r="A2684"/>
      <c r="AC2684"/>
      <c r="AD2684"/>
      <c r="BX2684" s="2"/>
    </row>
    <row r="2685" spans="1:76" ht="15">
      <c r="A2685"/>
      <c r="AC2685"/>
      <c r="AD2685"/>
      <c r="BX2685" s="2"/>
    </row>
    <row r="2686" spans="1:76" ht="15">
      <c r="A2686"/>
      <c r="AC2686"/>
      <c r="AD2686"/>
      <c r="BX2686" s="2"/>
    </row>
    <row r="2687" spans="1:76" ht="15">
      <c r="A2687"/>
      <c r="AC2687"/>
      <c r="AD2687"/>
      <c r="BX2687" s="2"/>
    </row>
    <row r="2688" spans="1:76" ht="15">
      <c r="A2688"/>
      <c r="AC2688"/>
      <c r="AD2688"/>
      <c r="BX2688" s="2"/>
    </row>
    <row r="2689" spans="1:76" ht="15">
      <c r="A2689"/>
      <c r="AC2689"/>
      <c r="AD2689"/>
      <c r="BX2689" s="2"/>
    </row>
    <row r="2690" spans="1:76" ht="15">
      <c r="A2690"/>
      <c r="AC2690"/>
      <c r="AD2690"/>
      <c r="BX2690" s="2"/>
    </row>
    <row r="2691" spans="1:76" ht="15">
      <c r="A2691"/>
      <c r="AC2691"/>
      <c r="AD2691"/>
      <c r="BX2691" s="2"/>
    </row>
    <row r="2692" spans="1:76" ht="15">
      <c r="A2692"/>
      <c r="AC2692"/>
      <c r="AD2692"/>
      <c r="BX2692" s="2"/>
    </row>
    <row r="2693" spans="1:76" ht="15">
      <c r="A2693"/>
      <c r="AC2693"/>
      <c r="AD2693"/>
      <c r="BX2693" s="2"/>
    </row>
    <row r="2694" spans="1:76" ht="15">
      <c r="A2694"/>
      <c r="AC2694"/>
      <c r="AD2694"/>
      <c r="BX2694" s="2"/>
    </row>
    <row r="2695" spans="1:76" ht="15">
      <c r="A2695"/>
      <c r="AC2695"/>
      <c r="AD2695"/>
      <c r="BX2695" s="2"/>
    </row>
    <row r="2696" spans="1:76" ht="15">
      <c r="A2696"/>
      <c r="AC2696"/>
      <c r="AD2696"/>
      <c r="BX2696" s="2"/>
    </row>
    <row r="2697" spans="1:76" ht="15">
      <c r="A2697"/>
      <c r="AC2697"/>
      <c r="AD2697"/>
      <c r="BX2697" s="2"/>
    </row>
    <row r="2698" spans="1:76" ht="15">
      <c r="A2698"/>
      <c r="AC2698"/>
      <c r="AD2698"/>
      <c r="BX2698" s="2"/>
    </row>
    <row r="2699" spans="1:76" ht="15">
      <c r="A2699"/>
      <c r="AC2699"/>
      <c r="AD2699"/>
      <c r="BX2699" s="2"/>
    </row>
    <row r="2700" spans="1:76" ht="15">
      <c r="A2700"/>
      <c r="AC2700"/>
      <c r="AD2700"/>
      <c r="BX2700" s="2"/>
    </row>
    <row r="2701" spans="1:76" ht="15">
      <c r="A2701"/>
      <c r="AC2701"/>
      <c r="AD2701"/>
      <c r="BX2701" s="2"/>
    </row>
    <row r="2702" spans="1:76" ht="15">
      <c r="A2702"/>
      <c r="AC2702"/>
      <c r="AD2702"/>
      <c r="BX2702" s="2"/>
    </row>
    <row r="2703" spans="1:76" ht="15">
      <c r="A2703"/>
      <c r="AC2703"/>
      <c r="AD2703"/>
      <c r="BX2703" s="2"/>
    </row>
    <row r="2704" spans="1:76" ht="15">
      <c r="A2704"/>
      <c r="AC2704"/>
      <c r="AD2704"/>
      <c r="BX2704" s="2"/>
    </row>
    <row r="2705" spans="1:76" ht="15">
      <c r="A2705"/>
      <c r="AC2705"/>
      <c r="AD2705"/>
      <c r="BX2705" s="2"/>
    </row>
    <row r="2706" spans="1:76" ht="15">
      <c r="A2706"/>
      <c r="AC2706"/>
      <c r="AD2706"/>
      <c r="BX2706" s="2"/>
    </row>
    <row r="2707" spans="1:76" ht="15">
      <c r="A2707"/>
      <c r="AC2707"/>
      <c r="AD2707"/>
      <c r="BX2707" s="2"/>
    </row>
    <row r="2708" spans="1:76" ht="15">
      <c r="A2708"/>
      <c r="AC2708"/>
      <c r="AD2708"/>
      <c r="BX2708" s="2"/>
    </row>
    <row r="2709" spans="1:76" ht="15">
      <c r="A2709"/>
      <c r="AC2709"/>
      <c r="AD2709"/>
      <c r="BX2709" s="2"/>
    </row>
    <row r="2710" spans="1:76" ht="15">
      <c r="A2710"/>
      <c r="AC2710"/>
      <c r="AD2710"/>
      <c r="BX2710" s="2"/>
    </row>
    <row r="2711" spans="1:76" ht="15">
      <c r="A2711"/>
      <c r="AC2711"/>
      <c r="AD2711"/>
      <c r="BX2711" s="2"/>
    </row>
    <row r="2712" spans="1:76" ht="15">
      <c r="A2712"/>
      <c r="AC2712"/>
      <c r="AD2712"/>
      <c r="BX2712" s="2"/>
    </row>
    <row r="2713" spans="1:76" ht="15">
      <c r="A2713"/>
      <c r="AC2713"/>
      <c r="AD2713"/>
      <c r="BX2713" s="2"/>
    </row>
    <row r="2714" spans="1:76" ht="15">
      <c r="A2714"/>
      <c r="AC2714"/>
      <c r="AD2714"/>
      <c r="BX2714" s="2"/>
    </row>
    <row r="2715" spans="1:76" ht="15">
      <c r="A2715"/>
      <c r="AC2715"/>
      <c r="AD2715"/>
      <c r="BX2715" s="2"/>
    </row>
    <row r="2716" spans="1:76" ht="15">
      <c r="A2716"/>
      <c r="AC2716"/>
      <c r="AD2716"/>
      <c r="BX2716" s="2"/>
    </row>
    <row r="2717" spans="1:76" ht="15">
      <c r="A2717"/>
      <c r="AC2717"/>
      <c r="AD2717"/>
      <c r="BX2717" s="2"/>
    </row>
    <row r="2718" spans="1:76" ht="15">
      <c r="A2718"/>
      <c r="AC2718"/>
      <c r="AD2718"/>
      <c r="BX2718" s="2"/>
    </row>
    <row r="2719" spans="1:76" ht="15">
      <c r="A2719"/>
      <c r="AC2719"/>
      <c r="AD2719"/>
      <c r="BX2719" s="2"/>
    </row>
    <row r="2720" spans="1:76" ht="15">
      <c r="A2720"/>
      <c r="AC2720"/>
      <c r="AD2720"/>
      <c r="BX2720" s="2"/>
    </row>
    <row r="2721" spans="1:76" ht="15">
      <c r="A2721"/>
      <c r="AC2721"/>
      <c r="AD2721"/>
      <c r="BX2721" s="2"/>
    </row>
    <row r="2722" spans="1:76" ht="15">
      <c r="A2722"/>
      <c r="AC2722"/>
      <c r="AD2722"/>
      <c r="BX2722" s="2"/>
    </row>
    <row r="2723" spans="1:76" ht="15">
      <c r="A2723"/>
      <c r="AC2723"/>
      <c r="AD2723"/>
      <c r="BX2723" s="2"/>
    </row>
    <row r="2724" spans="1:76" ht="15">
      <c r="A2724"/>
      <c r="AC2724"/>
      <c r="AD2724"/>
      <c r="BX2724" s="2"/>
    </row>
    <row r="2725" spans="1:76" ht="15">
      <c r="A2725"/>
      <c r="AC2725"/>
      <c r="AD2725"/>
      <c r="BX2725" s="2"/>
    </row>
    <row r="2726" spans="1:76" ht="15">
      <c r="A2726"/>
      <c r="AC2726"/>
      <c r="AD2726"/>
      <c r="BX2726" s="2"/>
    </row>
    <row r="2727" spans="1:76" ht="15">
      <c r="A2727"/>
      <c r="AC2727"/>
      <c r="AD2727"/>
      <c r="BX2727" s="2"/>
    </row>
    <row r="2728" spans="1:76" ht="15">
      <c r="A2728"/>
      <c r="AC2728"/>
      <c r="AD2728"/>
      <c r="BX2728" s="2"/>
    </row>
    <row r="2729" spans="1:76" ht="15">
      <c r="A2729"/>
      <c r="AC2729"/>
      <c r="AD2729"/>
      <c r="BX2729" s="2"/>
    </row>
    <row r="2730" spans="1:76" ht="15">
      <c r="A2730"/>
      <c r="AC2730"/>
      <c r="AD2730"/>
      <c r="BX2730" s="2"/>
    </row>
    <row r="2731" spans="1:76" ht="15">
      <c r="A2731"/>
      <c r="AC2731"/>
      <c r="AD2731"/>
      <c r="BX2731" s="2"/>
    </row>
    <row r="2732" spans="1:76" ht="15">
      <c r="A2732"/>
      <c r="AC2732"/>
      <c r="AD2732"/>
      <c r="BX2732" s="2"/>
    </row>
    <row r="2733" spans="1:76" ht="15">
      <c r="A2733"/>
      <c r="AC2733"/>
      <c r="AD2733"/>
      <c r="BX2733" s="2"/>
    </row>
    <row r="2734" spans="1:76" ht="15">
      <c r="A2734"/>
      <c r="AC2734"/>
      <c r="AD2734"/>
      <c r="BX2734" s="2"/>
    </row>
    <row r="2735" spans="1:76" ht="15">
      <c r="A2735"/>
      <c r="AC2735"/>
      <c r="AD2735"/>
      <c r="BX2735" s="2"/>
    </row>
    <row r="2736" spans="1:76" ht="15">
      <c r="A2736"/>
      <c r="AC2736"/>
      <c r="AD2736"/>
      <c r="BX2736" s="2"/>
    </row>
    <row r="2737" spans="1:76" ht="15">
      <c r="A2737"/>
      <c r="AC2737"/>
      <c r="AD2737"/>
      <c r="BX2737" s="2"/>
    </row>
    <row r="2738" spans="1:76" ht="15">
      <c r="A2738"/>
      <c r="AC2738"/>
      <c r="AD2738"/>
      <c r="BX2738" s="2"/>
    </row>
    <row r="2739" spans="1:76" ht="15">
      <c r="A2739"/>
      <c r="AC2739"/>
      <c r="AD2739"/>
      <c r="BX2739" s="2"/>
    </row>
    <row r="2740" spans="1:76" ht="15">
      <c r="A2740"/>
      <c r="AC2740"/>
      <c r="AD2740"/>
      <c r="BX2740" s="2"/>
    </row>
    <row r="2741" spans="1:76" ht="15">
      <c r="A2741"/>
      <c r="AC2741"/>
      <c r="AD2741"/>
      <c r="BX2741" s="2"/>
    </row>
    <row r="2742" spans="1:76" ht="15">
      <c r="A2742"/>
      <c r="AC2742"/>
      <c r="AD2742"/>
      <c r="BX2742" s="2"/>
    </row>
    <row r="2743" spans="1:76" ht="15">
      <c r="A2743"/>
      <c r="AC2743"/>
      <c r="AD2743"/>
      <c r="BX2743" s="2"/>
    </row>
    <row r="2744" spans="1:76" ht="15">
      <c r="A2744"/>
      <c r="AC2744"/>
      <c r="AD2744"/>
      <c r="BX2744" s="2"/>
    </row>
    <row r="2745" spans="1:76" ht="15">
      <c r="A2745"/>
      <c r="AC2745"/>
      <c r="AD2745"/>
      <c r="BX2745" s="2"/>
    </row>
    <row r="2746" spans="1:76" ht="15">
      <c r="A2746"/>
      <c r="AC2746"/>
      <c r="AD2746"/>
      <c r="BX2746" s="2"/>
    </row>
    <row r="2747" spans="1:76" ht="15">
      <c r="A2747"/>
      <c r="AC2747"/>
      <c r="AD2747"/>
      <c r="BX2747" s="2"/>
    </row>
    <row r="2748" spans="1:76" ht="15">
      <c r="A2748"/>
      <c r="AC2748"/>
      <c r="AD2748"/>
      <c r="BX2748" s="2"/>
    </row>
    <row r="2749" spans="1:76" ht="15">
      <c r="A2749"/>
      <c r="AC2749"/>
      <c r="AD2749"/>
      <c r="BX2749" s="2"/>
    </row>
    <row r="2750" spans="1:76" ht="15">
      <c r="A2750"/>
      <c r="AC2750"/>
      <c r="AD2750"/>
      <c r="BX2750" s="2"/>
    </row>
    <row r="2751" spans="1:76" ht="15">
      <c r="A2751"/>
      <c r="AC2751"/>
      <c r="AD2751"/>
      <c r="BX2751" s="2"/>
    </row>
    <row r="2752" spans="1:76" ht="15">
      <c r="A2752"/>
      <c r="AC2752"/>
      <c r="AD2752"/>
      <c r="BX2752" s="2"/>
    </row>
    <row r="2753" spans="1:76" ht="15">
      <c r="A2753"/>
      <c r="AC2753"/>
      <c r="AD2753"/>
      <c r="BX2753" s="2"/>
    </row>
    <row r="2754" spans="1:76" ht="15">
      <c r="A2754"/>
      <c r="AC2754"/>
      <c r="AD2754"/>
      <c r="BX2754" s="2"/>
    </row>
    <row r="2755" spans="1:76" ht="15">
      <c r="A2755"/>
      <c r="AC2755"/>
      <c r="AD2755"/>
      <c r="BX2755" s="2"/>
    </row>
    <row r="2756" spans="1:76" ht="15">
      <c r="A2756"/>
      <c r="AC2756"/>
      <c r="AD2756"/>
      <c r="BX2756" s="2"/>
    </row>
    <row r="2757" spans="1:76" ht="15">
      <c r="A2757"/>
      <c r="AC2757"/>
      <c r="AD2757"/>
      <c r="BX2757" s="2"/>
    </row>
    <row r="2758" spans="1:76" ht="15">
      <c r="A2758"/>
      <c r="AC2758"/>
      <c r="AD2758"/>
      <c r="BX2758" s="2"/>
    </row>
    <row r="2759" spans="1:76" ht="15">
      <c r="A2759"/>
      <c r="AC2759"/>
      <c r="AD2759"/>
      <c r="BX2759" s="2"/>
    </row>
    <row r="2760" spans="1:76" ht="15">
      <c r="A2760"/>
      <c r="AC2760"/>
      <c r="AD2760"/>
      <c r="BX2760" s="2"/>
    </row>
    <row r="2761" spans="1:76" ht="15">
      <c r="A2761"/>
      <c r="AC2761"/>
      <c r="AD2761"/>
      <c r="BX2761" s="2"/>
    </row>
    <row r="2762" spans="1:76" ht="15">
      <c r="A2762"/>
      <c r="AC2762"/>
      <c r="AD2762"/>
      <c r="BX2762" s="2"/>
    </row>
    <row r="2763" spans="1:76" ht="15">
      <c r="A2763"/>
      <c r="AC2763"/>
      <c r="AD2763"/>
      <c r="BX2763" s="2"/>
    </row>
    <row r="2764" spans="1:76" ht="15">
      <c r="A2764"/>
      <c r="AC2764"/>
      <c r="AD2764"/>
      <c r="BX2764" s="2"/>
    </row>
    <row r="2765" spans="1:76" ht="15">
      <c r="A2765"/>
      <c r="AC2765"/>
      <c r="AD2765"/>
      <c r="BX2765" s="2"/>
    </row>
    <row r="2766" spans="1:76" ht="15">
      <c r="A2766"/>
      <c r="AC2766"/>
      <c r="AD2766"/>
      <c r="BX2766" s="2"/>
    </row>
    <row r="2767" spans="1:76" ht="15">
      <c r="A2767"/>
      <c r="AC2767"/>
      <c r="AD2767"/>
      <c r="BX2767" s="2"/>
    </row>
    <row r="2768" spans="1:76" ht="15">
      <c r="A2768"/>
      <c r="AC2768"/>
      <c r="AD2768"/>
      <c r="BX2768" s="2"/>
    </row>
    <row r="2769" spans="1:76" ht="15">
      <c r="A2769"/>
      <c r="AC2769"/>
      <c r="AD2769"/>
      <c r="BX2769" s="2"/>
    </row>
    <row r="2770" spans="1:76" ht="15">
      <c r="A2770"/>
      <c r="AC2770"/>
      <c r="AD2770"/>
      <c r="BX2770" s="2"/>
    </row>
    <row r="2771" spans="1:76" ht="15">
      <c r="A2771"/>
      <c r="AC2771"/>
      <c r="AD2771"/>
      <c r="BX2771" s="2"/>
    </row>
    <row r="2772" spans="1:76" ht="15">
      <c r="A2772"/>
      <c r="AC2772"/>
      <c r="AD2772"/>
      <c r="BX2772" s="2"/>
    </row>
    <row r="2773" spans="1:76" ht="15">
      <c r="A2773"/>
      <c r="AC2773"/>
      <c r="AD2773"/>
      <c r="BX2773" s="2"/>
    </row>
    <row r="2774" spans="1:76" ht="15">
      <c r="A2774"/>
      <c r="AC2774"/>
      <c r="AD2774"/>
      <c r="BX2774" s="2"/>
    </row>
    <row r="2775" spans="1:76" ht="15">
      <c r="A2775"/>
      <c r="AC2775"/>
      <c r="AD2775"/>
      <c r="BX2775" s="2"/>
    </row>
    <row r="2776" spans="1:76" ht="15">
      <c r="A2776"/>
      <c r="AC2776"/>
      <c r="AD2776"/>
      <c r="BX2776" s="2"/>
    </row>
    <row r="2777" spans="1:76" ht="15">
      <c r="A2777"/>
      <c r="AC2777"/>
      <c r="AD2777"/>
      <c r="BX2777" s="2"/>
    </row>
    <row r="2778" spans="1:76" ht="15">
      <c r="A2778"/>
      <c r="AC2778"/>
      <c r="AD2778"/>
      <c r="BX2778" s="2"/>
    </row>
    <row r="2779" spans="1:76" ht="15">
      <c r="A2779"/>
      <c r="AC2779"/>
      <c r="AD2779"/>
      <c r="BX2779" s="2"/>
    </row>
    <row r="2780" spans="1:76" ht="15">
      <c r="A2780"/>
      <c r="AC2780"/>
      <c r="AD2780"/>
      <c r="BX2780" s="2"/>
    </row>
    <row r="2781" spans="1:76" ht="15">
      <c r="A2781"/>
      <c r="AC2781"/>
      <c r="AD2781"/>
      <c r="BX2781" s="2"/>
    </row>
    <row r="2782" spans="1:76" ht="15">
      <c r="A2782"/>
      <c r="AC2782"/>
      <c r="AD2782"/>
      <c r="BX2782" s="2"/>
    </row>
    <row r="2783" spans="1:76" ht="15">
      <c r="A2783"/>
      <c r="AC2783"/>
      <c r="AD2783"/>
      <c r="BX2783" s="2"/>
    </row>
    <row r="2784" spans="1:76" ht="15">
      <c r="A2784"/>
      <c r="AC2784"/>
      <c r="AD2784"/>
      <c r="BX2784" s="2"/>
    </row>
    <row r="2785" spans="1:76" ht="15">
      <c r="A2785"/>
      <c r="AC2785"/>
      <c r="AD2785"/>
      <c r="BX2785" s="2"/>
    </row>
    <row r="2786" spans="1:76" ht="15">
      <c r="A2786"/>
      <c r="AC2786"/>
      <c r="AD2786"/>
      <c r="BX2786" s="2"/>
    </row>
    <row r="2787" spans="1:76" ht="15">
      <c r="A2787"/>
      <c r="AC2787"/>
      <c r="AD2787"/>
      <c r="BX2787" s="2"/>
    </row>
    <row r="2788" spans="1:76" ht="15">
      <c r="A2788"/>
      <c r="AC2788"/>
      <c r="AD2788"/>
      <c r="BX2788" s="2"/>
    </row>
    <row r="2789" spans="1:76" ht="15">
      <c r="A2789"/>
      <c r="AC2789"/>
      <c r="AD2789"/>
      <c r="BX2789" s="2"/>
    </row>
    <row r="2790" spans="1:76" ht="15">
      <c r="A2790"/>
      <c r="AC2790"/>
      <c r="AD2790"/>
      <c r="BX2790" s="2"/>
    </row>
    <row r="2791" spans="1:76" ht="15">
      <c r="A2791"/>
      <c r="AC2791"/>
      <c r="AD2791"/>
      <c r="BX2791" s="2"/>
    </row>
    <row r="2792" spans="1:76" ht="15">
      <c r="A2792"/>
      <c r="AC2792"/>
      <c r="AD2792"/>
      <c r="BX2792" s="2"/>
    </row>
    <row r="2793" spans="1:76" ht="15">
      <c r="A2793"/>
      <c r="AC2793"/>
      <c r="AD2793"/>
      <c r="BX2793" s="2"/>
    </row>
    <row r="2794" spans="1:76" ht="15">
      <c r="A2794"/>
      <c r="AC2794"/>
      <c r="AD2794"/>
      <c r="BX2794" s="2"/>
    </row>
    <row r="2795" spans="1:76" ht="15">
      <c r="A2795"/>
      <c r="AC2795"/>
      <c r="AD2795"/>
      <c r="BX2795" s="2"/>
    </row>
    <row r="2796" spans="1:76" ht="15">
      <c r="A2796"/>
      <c r="AC2796"/>
      <c r="AD2796"/>
      <c r="BX2796" s="2"/>
    </row>
    <row r="2797" spans="1:76" ht="15">
      <c r="A2797"/>
      <c r="AC2797"/>
      <c r="AD2797"/>
      <c r="BX2797" s="2"/>
    </row>
    <row r="2798" spans="1:76" ht="15">
      <c r="A2798"/>
      <c r="AC2798"/>
      <c r="AD2798"/>
      <c r="BX2798" s="2"/>
    </row>
    <row r="2799" spans="1:76" ht="15">
      <c r="A2799"/>
      <c r="AC2799"/>
      <c r="AD2799"/>
      <c r="BX2799" s="2"/>
    </row>
    <row r="2800" spans="1:76" ht="15">
      <c r="A2800"/>
      <c r="AC2800"/>
      <c r="AD2800"/>
      <c r="BX2800" s="2"/>
    </row>
    <row r="2801" spans="1:76" ht="15">
      <c r="A2801"/>
      <c r="AC2801"/>
      <c r="AD2801"/>
      <c r="BX2801" s="2"/>
    </row>
    <row r="2802" spans="1:76" ht="15">
      <c r="A2802"/>
      <c r="AC2802"/>
      <c r="AD2802"/>
      <c r="BX2802" s="2"/>
    </row>
    <row r="2803" spans="1:76" ht="15">
      <c r="A2803"/>
      <c r="AC2803"/>
      <c r="AD2803"/>
      <c r="BX2803" s="2"/>
    </row>
    <row r="2804" spans="1:76" ht="15">
      <c r="A2804"/>
      <c r="AC2804"/>
      <c r="AD2804"/>
      <c r="BX2804" s="2"/>
    </row>
    <row r="2805" spans="1:76" ht="15">
      <c r="A2805"/>
      <c r="AC2805"/>
      <c r="AD2805"/>
      <c r="BX2805" s="2"/>
    </row>
    <row r="2806" spans="1:76" ht="15">
      <c r="A2806"/>
      <c r="AC2806"/>
      <c r="AD2806"/>
      <c r="BX2806" s="2"/>
    </row>
    <row r="2807" spans="1:76" ht="15">
      <c r="A2807"/>
      <c r="AC2807"/>
      <c r="AD2807"/>
      <c r="BX2807" s="2"/>
    </row>
    <row r="2808" spans="1:76" ht="15">
      <c r="A2808"/>
      <c r="AC2808"/>
      <c r="AD2808"/>
      <c r="BX2808" s="2"/>
    </row>
    <row r="2809" spans="1:76" ht="15">
      <c r="A2809"/>
      <c r="AC2809"/>
      <c r="AD2809"/>
      <c r="BX2809" s="2"/>
    </row>
    <row r="2810" spans="1:76" ht="15">
      <c r="A2810"/>
      <c r="AC2810"/>
      <c r="AD2810"/>
      <c r="BX2810" s="2"/>
    </row>
    <row r="2811" spans="1:76" ht="15">
      <c r="A2811"/>
      <c r="AC2811"/>
      <c r="AD2811"/>
      <c r="BX2811" s="2"/>
    </row>
    <row r="2812" spans="1:76" ht="15">
      <c r="A2812"/>
      <c r="AC2812"/>
      <c r="AD2812"/>
      <c r="BX2812" s="2"/>
    </row>
    <row r="2813" spans="1:76" ht="15">
      <c r="A2813"/>
      <c r="AC2813"/>
      <c r="AD2813"/>
      <c r="BX2813" s="2"/>
    </row>
    <row r="2814" spans="1:76" ht="15">
      <c r="A2814"/>
      <c r="AC2814"/>
      <c r="AD2814"/>
      <c r="BX2814" s="2"/>
    </row>
    <row r="2815" spans="1:76" ht="15">
      <c r="A2815"/>
      <c r="AC2815"/>
      <c r="AD2815"/>
      <c r="BX2815" s="2"/>
    </row>
    <row r="2816" spans="1:76" ht="15">
      <c r="A2816"/>
      <c r="AC2816"/>
      <c r="AD2816"/>
      <c r="BX2816" s="2"/>
    </row>
    <row r="2817" spans="1:76" ht="15">
      <c r="A2817"/>
      <c r="AC2817"/>
      <c r="AD2817"/>
      <c r="BX2817" s="2"/>
    </row>
    <row r="2818" spans="1:76" ht="15">
      <c r="A2818"/>
      <c r="AC2818"/>
      <c r="AD2818"/>
      <c r="BX2818" s="2"/>
    </row>
    <row r="2819" spans="1:76" ht="15">
      <c r="A2819"/>
      <c r="AC2819"/>
      <c r="AD2819"/>
      <c r="BX2819" s="2"/>
    </row>
    <row r="2820" spans="1:76" ht="15">
      <c r="A2820"/>
      <c r="AC2820"/>
      <c r="AD2820"/>
      <c r="BX2820" s="2"/>
    </row>
    <row r="2821" spans="1:76" ht="15">
      <c r="A2821"/>
      <c r="AC2821"/>
      <c r="AD2821"/>
      <c r="BX2821" s="2"/>
    </row>
    <row r="2822" spans="1:76" ht="15">
      <c r="A2822"/>
      <c r="AC2822"/>
      <c r="AD2822"/>
      <c r="BX2822" s="2"/>
    </row>
    <row r="2823" spans="1:76" ht="15">
      <c r="A2823"/>
      <c r="AC2823"/>
      <c r="AD2823"/>
      <c r="BX2823" s="2"/>
    </row>
    <row r="2824" spans="1:76" ht="15">
      <c r="A2824"/>
      <c r="AC2824"/>
      <c r="AD2824"/>
      <c r="BX2824" s="2"/>
    </row>
    <row r="2825" spans="1:76" ht="15">
      <c r="A2825"/>
      <c r="AC2825"/>
      <c r="AD2825"/>
      <c r="BX2825" s="2"/>
    </row>
    <row r="2826" spans="1:76" ht="15">
      <c r="A2826"/>
      <c r="AC2826"/>
      <c r="AD2826"/>
      <c r="BX2826" s="2"/>
    </row>
    <row r="2827" spans="1:76" ht="15">
      <c r="A2827"/>
      <c r="AC2827"/>
      <c r="AD2827"/>
      <c r="BX2827" s="2"/>
    </row>
    <row r="2828" spans="1:76" ht="15">
      <c r="A2828"/>
      <c r="AC2828"/>
      <c r="AD2828"/>
      <c r="BX2828" s="2"/>
    </row>
    <row r="2829" spans="1:76" ht="15">
      <c r="A2829"/>
      <c r="AC2829"/>
      <c r="AD2829"/>
      <c r="BX2829" s="2"/>
    </row>
    <row r="2830" spans="1:76" ht="15">
      <c r="A2830"/>
      <c r="AC2830"/>
      <c r="AD2830"/>
      <c r="BX2830" s="2"/>
    </row>
    <row r="2831" spans="1:76" ht="15">
      <c r="A2831"/>
      <c r="AC2831"/>
      <c r="AD2831"/>
      <c r="BX2831" s="2"/>
    </row>
    <row r="2832" spans="1:76" ht="15">
      <c r="A2832"/>
      <c r="AC2832"/>
      <c r="AD2832"/>
      <c r="BX2832" s="2"/>
    </row>
    <row r="2833" spans="1:76" ht="15">
      <c r="A2833"/>
      <c r="AC2833"/>
      <c r="AD2833"/>
      <c r="BX2833" s="2"/>
    </row>
    <row r="2834" spans="1:76" ht="15">
      <c r="A2834"/>
      <c r="AC2834"/>
      <c r="AD2834"/>
      <c r="BX2834" s="2"/>
    </row>
    <row r="2835" spans="1:76" ht="15">
      <c r="A2835"/>
      <c r="AC2835"/>
      <c r="AD2835"/>
      <c r="BX2835" s="2"/>
    </row>
    <row r="2836" spans="1:76" ht="15">
      <c r="A2836"/>
      <c r="AC2836"/>
      <c r="AD2836"/>
      <c r="BX2836" s="2"/>
    </row>
    <row r="2837" spans="1:76" ht="15">
      <c r="A2837"/>
      <c r="AC2837"/>
      <c r="AD2837"/>
      <c r="BX2837" s="2"/>
    </row>
    <row r="2838" spans="1:76" ht="15">
      <c r="A2838"/>
      <c r="AC2838"/>
      <c r="AD2838"/>
      <c r="BX2838" s="2"/>
    </row>
    <row r="2839" spans="1:76" ht="15">
      <c r="A2839"/>
      <c r="AC2839"/>
      <c r="AD2839"/>
      <c r="BX2839" s="2"/>
    </row>
    <row r="2840" spans="1:76" ht="15">
      <c r="A2840"/>
      <c r="AC2840"/>
      <c r="AD2840"/>
      <c r="BX2840" s="2"/>
    </row>
    <row r="2841" spans="1:76" ht="15">
      <c r="A2841"/>
      <c r="AC2841"/>
      <c r="AD2841"/>
      <c r="BX2841" s="2"/>
    </row>
    <row r="2842" spans="1:76" ht="15">
      <c r="A2842"/>
      <c r="AC2842"/>
      <c r="AD2842"/>
      <c r="BX2842" s="2"/>
    </row>
    <row r="2843" spans="1:76" ht="15">
      <c r="A2843"/>
      <c r="AC2843"/>
      <c r="AD2843"/>
      <c r="BX2843" s="2"/>
    </row>
    <row r="2844" spans="1:76" ht="15">
      <c r="A2844"/>
      <c r="AC2844"/>
      <c r="AD2844"/>
      <c r="BX2844" s="2"/>
    </row>
    <row r="2845" spans="1:76" ht="15">
      <c r="A2845"/>
      <c r="AC2845"/>
      <c r="AD2845"/>
      <c r="BX2845" s="2"/>
    </row>
    <row r="2846" spans="1:76" ht="15">
      <c r="A2846"/>
      <c r="AC2846"/>
      <c r="AD2846"/>
      <c r="BX2846" s="2"/>
    </row>
    <row r="2847" spans="1:76" ht="15">
      <c r="A2847"/>
      <c r="AC2847"/>
      <c r="AD2847"/>
      <c r="BX2847" s="2"/>
    </row>
    <row r="2848" spans="1:76" ht="15">
      <c r="A2848"/>
      <c r="AC2848"/>
      <c r="AD2848"/>
      <c r="BX2848" s="2"/>
    </row>
    <row r="2849" spans="1:76" ht="15">
      <c r="A2849"/>
      <c r="AC2849"/>
      <c r="AD2849"/>
      <c r="BX2849" s="2"/>
    </row>
    <row r="2850" spans="1:76" ht="15">
      <c r="A2850"/>
      <c r="AC2850"/>
      <c r="AD2850"/>
      <c r="BX2850" s="2"/>
    </row>
    <row r="2851" spans="1:76" ht="15">
      <c r="A2851"/>
      <c r="AC2851"/>
      <c r="AD2851"/>
      <c r="BX2851" s="2"/>
    </row>
    <row r="2852" spans="1:76" ht="15">
      <c r="A2852"/>
      <c r="AC2852"/>
      <c r="AD2852"/>
      <c r="BX2852" s="2"/>
    </row>
    <row r="2853" spans="1:76" ht="15">
      <c r="A2853"/>
      <c r="AC2853"/>
      <c r="AD2853"/>
      <c r="BX2853" s="2"/>
    </row>
    <row r="2854" spans="1:76" ht="15">
      <c r="A2854"/>
      <c r="AC2854"/>
      <c r="AD2854"/>
      <c r="BX2854" s="2"/>
    </row>
    <row r="2855" spans="1:76" ht="15">
      <c r="A2855"/>
      <c r="AC2855"/>
      <c r="AD2855"/>
      <c r="BX2855" s="2"/>
    </row>
    <row r="2856" spans="1:76" ht="15">
      <c r="A2856"/>
      <c r="AC2856"/>
      <c r="AD2856"/>
      <c r="BX2856" s="2"/>
    </row>
    <row r="2857" spans="1:76" ht="15">
      <c r="A2857"/>
      <c r="AC2857"/>
      <c r="AD2857"/>
      <c r="BX2857" s="2"/>
    </row>
    <row r="2858" spans="1:76" ht="15">
      <c r="A2858"/>
      <c r="AC2858"/>
      <c r="AD2858"/>
      <c r="BX2858" s="2"/>
    </row>
    <row r="2859" spans="1:76" ht="15">
      <c r="A2859"/>
      <c r="AC2859"/>
      <c r="AD2859"/>
      <c r="BX2859" s="2"/>
    </row>
    <row r="2860" spans="1:76" ht="15">
      <c r="A2860"/>
      <c r="AC2860"/>
      <c r="AD2860"/>
      <c r="BX2860" s="2"/>
    </row>
    <row r="2861" spans="1:76" ht="15">
      <c r="A2861"/>
      <c r="AC2861"/>
      <c r="AD2861"/>
      <c r="BX2861" s="2"/>
    </row>
    <row r="2862" spans="1:76" ht="15">
      <c r="A2862"/>
      <c r="AC2862"/>
      <c r="AD2862"/>
      <c r="BX2862" s="2"/>
    </row>
    <row r="2863" spans="1:76" ht="15">
      <c r="A2863"/>
      <c r="AC2863"/>
      <c r="AD2863"/>
      <c r="BX2863" s="2"/>
    </row>
    <row r="2864" spans="1:76" ht="15">
      <c r="A2864"/>
      <c r="AC2864"/>
      <c r="AD2864"/>
      <c r="BX2864" s="2"/>
    </row>
    <row r="2865" spans="1:76" ht="15">
      <c r="A2865"/>
      <c r="AC2865"/>
      <c r="AD2865"/>
      <c r="BX2865" s="2"/>
    </row>
    <row r="2866" spans="1:76" ht="15">
      <c r="A2866"/>
      <c r="AC2866"/>
      <c r="AD2866"/>
      <c r="BX2866" s="2"/>
    </row>
    <row r="2867" spans="1:76" ht="15">
      <c r="A2867"/>
      <c r="AC2867"/>
      <c r="AD2867"/>
      <c r="BX2867" s="2"/>
    </row>
    <row r="2868" spans="1:76" ht="15">
      <c r="A2868"/>
      <c r="AC2868"/>
      <c r="AD2868"/>
      <c r="BX2868" s="2"/>
    </row>
    <row r="2869" spans="1:76" ht="15">
      <c r="A2869"/>
      <c r="AC2869"/>
      <c r="AD2869"/>
      <c r="BX2869" s="2"/>
    </row>
    <row r="2870" spans="1:76" ht="15">
      <c r="A2870"/>
      <c r="AC2870"/>
      <c r="AD2870"/>
      <c r="BX2870" s="2"/>
    </row>
    <row r="2871" spans="1:76" ht="15">
      <c r="A2871"/>
      <c r="AC2871"/>
      <c r="AD2871"/>
      <c r="BX2871" s="2"/>
    </row>
    <row r="2872" spans="1:76" ht="15">
      <c r="A2872"/>
      <c r="AC2872"/>
      <c r="AD2872"/>
      <c r="BX2872" s="2"/>
    </row>
    <row r="2873" spans="1:76" ht="15">
      <c r="A2873"/>
      <c r="AC2873"/>
      <c r="AD2873"/>
      <c r="BX2873" s="2"/>
    </row>
    <row r="2874" spans="1:76" ht="15">
      <c r="A2874"/>
      <c r="AC2874"/>
      <c r="AD2874"/>
      <c r="BX2874" s="2"/>
    </row>
    <row r="2875" spans="1:76" ht="15">
      <c r="A2875"/>
      <c r="AC2875"/>
      <c r="AD2875"/>
      <c r="BX2875" s="2"/>
    </row>
    <row r="2876" spans="1:76" ht="15">
      <c r="A2876"/>
      <c r="AC2876"/>
      <c r="AD2876"/>
      <c r="BX2876" s="2"/>
    </row>
    <row r="2877" spans="1:76" ht="15">
      <c r="A2877"/>
      <c r="AC2877"/>
      <c r="AD2877"/>
      <c r="BX2877" s="2"/>
    </row>
    <row r="2878" spans="1:76" ht="15">
      <c r="A2878"/>
      <c r="AC2878"/>
      <c r="AD2878"/>
      <c r="BX2878" s="2"/>
    </row>
    <row r="2879" spans="1:76" ht="15">
      <c r="A2879"/>
      <c r="AC2879"/>
      <c r="AD2879"/>
      <c r="BX2879" s="2"/>
    </row>
    <row r="2880" spans="1:76" ht="15">
      <c r="A2880"/>
      <c r="AC2880"/>
      <c r="AD2880"/>
      <c r="BX2880" s="2"/>
    </row>
    <row r="2881" spans="1:76" ht="15">
      <c r="A2881"/>
      <c r="AC2881"/>
      <c r="AD2881"/>
      <c r="BX2881" s="2"/>
    </row>
    <row r="2882" spans="1:76" ht="15">
      <c r="A2882"/>
      <c r="AC2882"/>
      <c r="AD2882"/>
      <c r="BX2882" s="2"/>
    </row>
    <row r="2883" spans="1:76" ht="15">
      <c r="A2883"/>
      <c r="AC2883"/>
      <c r="AD2883"/>
      <c r="BX2883" s="2"/>
    </row>
    <row r="2884" spans="1:76" ht="15">
      <c r="A2884"/>
      <c r="AC2884"/>
      <c r="AD2884"/>
      <c r="BX2884" s="2"/>
    </row>
    <row r="2885" spans="1:76" ht="15">
      <c r="A2885"/>
      <c r="AC2885"/>
      <c r="AD2885"/>
      <c r="BX2885" s="2"/>
    </row>
    <row r="2886" spans="1:76" ht="15">
      <c r="A2886"/>
      <c r="AC2886"/>
      <c r="AD2886"/>
      <c r="BX2886" s="2"/>
    </row>
    <row r="2887" spans="1:76" ht="15">
      <c r="A2887"/>
      <c r="AC2887"/>
      <c r="AD2887"/>
      <c r="BX2887" s="2"/>
    </row>
    <row r="2888" spans="1:76" ht="15">
      <c r="A2888"/>
      <c r="AC2888"/>
      <c r="AD2888"/>
      <c r="BX2888" s="2"/>
    </row>
    <row r="2889" spans="1:76" ht="15">
      <c r="A2889"/>
      <c r="AC2889"/>
      <c r="AD2889"/>
      <c r="BX2889" s="2"/>
    </row>
    <row r="2890" spans="1:76" ht="15">
      <c r="A2890"/>
      <c r="AC2890"/>
      <c r="AD2890"/>
      <c r="BX2890" s="2"/>
    </row>
    <row r="2891" spans="1:76" ht="15">
      <c r="A2891"/>
      <c r="AC2891"/>
      <c r="AD2891"/>
      <c r="BX2891" s="2"/>
    </row>
    <row r="2892" spans="1:76" ht="15">
      <c r="A2892"/>
      <c r="AC2892"/>
      <c r="AD2892"/>
      <c r="BX2892" s="2"/>
    </row>
    <row r="2893" spans="1:76" ht="15">
      <c r="A2893"/>
      <c r="AC2893"/>
      <c r="AD2893"/>
      <c r="BX2893" s="2"/>
    </row>
    <row r="2894" spans="1:76" ht="15">
      <c r="A2894"/>
      <c r="AC2894"/>
      <c r="AD2894"/>
      <c r="BX2894" s="2"/>
    </row>
    <row r="2895" spans="1:76" ht="15">
      <c r="A2895"/>
      <c r="AC2895"/>
      <c r="AD2895"/>
      <c r="BX2895" s="2"/>
    </row>
    <row r="2896" spans="1:76" ht="15">
      <c r="A2896"/>
      <c r="AC2896"/>
      <c r="AD2896"/>
      <c r="BX2896" s="2"/>
    </row>
    <row r="2897" spans="1:76" ht="15">
      <c r="A2897"/>
      <c r="AC2897"/>
      <c r="AD2897"/>
      <c r="BX2897" s="2"/>
    </row>
    <row r="2898" spans="1:76" ht="15">
      <c r="A2898"/>
      <c r="AC2898"/>
      <c r="AD2898"/>
      <c r="BX2898" s="2"/>
    </row>
    <row r="2899" spans="1:76" ht="15">
      <c r="A2899"/>
      <c r="AC2899"/>
      <c r="AD2899"/>
      <c r="BX2899" s="2"/>
    </row>
    <row r="2900" spans="1:76" ht="15">
      <c r="A2900"/>
      <c r="AC2900"/>
      <c r="AD2900"/>
      <c r="BX2900" s="2"/>
    </row>
    <row r="2901" spans="1:76" ht="15">
      <c r="A2901"/>
      <c r="AC2901"/>
      <c r="AD2901"/>
      <c r="BX2901" s="2"/>
    </row>
    <row r="2902" spans="1:76" ht="15">
      <c r="A2902"/>
      <c r="AC2902"/>
      <c r="AD2902"/>
      <c r="BX2902" s="2"/>
    </row>
    <row r="2903" spans="1:76" ht="15">
      <c r="A2903"/>
      <c r="AC2903"/>
      <c r="AD2903"/>
      <c r="BX2903" s="2"/>
    </row>
    <row r="2904" spans="1:76" ht="15">
      <c r="A2904"/>
      <c r="AC2904"/>
      <c r="AD2904"/>
      <c r="BX2904" s="2"/>
    </row>
    <row r="2905" spans="1:76" ht="15">
      <c r="A2905"/>
      <c r="AC2905"/>
      <c r="AD2905"/>
      <c r="BX2905" s="2"/>
    </row>
    <row r="2906" spans="1:76" ht="15">
      <c r="A2906"/>
      <c r="AC2906"/>
      <c r="AD2906"/>
      <c r="BX2906" s="2"/>
    </row>
    <row r="2907" spans="1:76" ht="15">
      <c r="A2907"/>
      <c r="AC2907"/>
      <c r="AD2907"/>
      <c r="BX2907" s="2"/>
    </row>
    <row r="2908" spans="1:76" ht="15">
      <c r="A2908"/>
      <c r="AC2908"/>
      <c r="AD2908"/>
      <c r="BX2908" s="2"/>
    </row>
    <row r="2909" spans="1:76" ht="15">
      <c r="A2909"/>
      <c r="AC2909"/>
      <c r="AD2909"/>
      <c r="BX2909" s="2"/>
    </row>
    <row r="2910" spans="1:76" ht="15">
      <c r="A2910"/>
      <c r="AC2910"/>
      <c r="AD2910"/>
      <c r="BX2910" s="2"/>
    </row>
    <row r="2911" spans="1:76" ht="15">
      <c r="A2911"/>
      <c r="AC2911"/>
      <c r="AD2911"/>
      <c r="BX2911" s="2"/>
    </row>
    <row r="2912" spans="1:76" ht="15">
      <c r="A2912"/>
      <c r="AC2912"/>
      <c r="AD2912"/>
      <c r="BX2912" s="2"/>
    </row>
    <row r="2913" spans="1:76" ht="15">
      <c r="A2913"/>
      <c r="AC2913"/>
      <c r="AD2913"/>
      <c r="BX2913" s="2"/>
    </row>
    <row r="2914" spans="1:76" ht="15">
      <c r="A2914"/>
      <c r="AC2914"/>
      <c r="AD2914"/>
      <c r="BX2914" s="2"/>
    </row>
    <row r="2915" spans="1:76" ht="15">
      <c r="A2915"/>
      <c r="AC2915"/>
      <c r="AD2915"/>
      <c r="BX2915" s="2"/>
    </row>
    <row r="2916" spans="1:76" ht="15">
      <c r="A2916"/>
      <c r="AC2916"/>
      <c r="AD2916"/>
      <c r="BX2916" s="2"/>
    </row>
    <row r="2917" spans="1:76" ht="15">
      <c r="A2917"/>
      <c r="AC2917"/>
      <c r="AD2917"/>
      <c r="BX2917" s="2"/>
    </row>
    <row r="2918" spans="1:76" ht="15">
      <c r="A2918"/>
      <c r="AC2918"/>
      <c r="AD2918"/>
      <c r="BX2918" s="2"/>
    </row>
    <row r="2919" spans="1:76" ht="15">
      <c r="A2919"/>
      <c r="AC2919"/>
      <c r="AD2919"/>
      <c r="BX2919" s="2"/>
    </row>
    <row r="2920" spans="1:76" ht="15">
      <c r="A2920"/>
      <c r="AC2920"/>
      <c r="AD2920"/>
      <c r="BX2920" s="2"/>
    </row>
    <row r="2921" spans="1:76" ht="15">
      <c r="A2921"/>
      <c r="AC2921"/>
      <c r="AD2921"/>
      <c r="BX2921" s="2"/>
    </row>
    <row r="2922" spans="1:76" ht="15">
      <c r="A2922"/>
      <c r="AC2922"/>
      <c r="AD2922"/>
      <c r="BX2922" s="2"/>
    </row>
    <row r="2923" spans="1:76" ht="15">
      <c r="A2923"/>
      <c r="AC2923"/>
      <c r="AD2923"/>
      <c r="BX2923" s="2"/>
    </row>
    <row r="2924" spans="1:76" ht="15">
      <c r="A2924"/>
      <c r="AC2924"/>
      <c r="AD2924"/>
      <c r="BX2924" s="2"/>
    </row>
    <row r="2925" spans="1:76" ht="15">
      <c r="A2925"/>
      <c r="AC2925"/>
      <c r="AD2925"/>
      <c r="BX2925" s="2"/>
    </row>
    <row r="2926" spans="1:76" ht="15">
      <c r="A2926"/>
      <c r="AC2926"/>
      <c r="AD2926"/>
      <c r="BX2926" s="2"/>
    </row>
    <row r="2927" spans="1:76" ht="15">
      <c r="A2927"/>
      <c r="AC2927"/>
      <c r="AD2927"/>
      <c r="BX2927" s="2"/>
    </row>
    <row r="2928" spans="1:76" ht="15">
      <c r="A2928"/>
      <c r="AC2928"/>
      <c r="AD2928"/>
      <c r="BX2928" s="2"/>
    </row>
    <row r="2929" spans="1:76" ht="15">
      <c r="A2929"/>
      <c r="AC2929"/>
      <c r="AD2929"/>
      <c r="BX2929" s="2"/>
    </row>
    <row r="2930" spans="1:76" ht="15">
      <c r="A2930"/>
      <c r="AC2930"/>
      <c r="AD2930"/>
      <c r="BX2930" s="2"/>
    </row>
    <row r="2931" spans="1:76" ht="15">
      <c r="A2931"/>
      <c r="AC2931"/>
      <c r="AD2931"/>
      <c r="BX2931" s="2"/>
    </row>
    <row r="2932" spans="1:76" ht="15">
      <c r="A2932"/>
      <c r="AC2932"/>
      <c r="AD2932"/>
      <c r="BX2932" s="2"/>
    </row>
    <row r="2933" spans="1:76" ht="15">
      <c r="A2933"/>
      <c r="AC2933"/>
      <c r="AD2933"/>
      <c r="BX2933" s="2"/>
    </row>
    <row r="2934" spans="1:76" ht="15">
      <c r="A2934"/>
      <c r="AC2934"/>
      <c r="AD2934"/>
      <c r="BX2934" s="2"/>
    </row>
    <row r="2935" spans="1:76" ht="15">
      <c r="A2935"/>
      <c r="AC2935"/>
      <c r="AD2935"/>
      <c r="BX2935" s="2"/>
    </row>
    <row r="2936" spans="1:76" ht="15">
      <c r="A2936"/>
      <c r="AC2936"/>
      <c r="AD2936"/>
      <c r="BX2936" s="2"/>
    </row>
    <row r="2937" spans="1:76" ht="15">
      <c r="A2937"/>
      <c r="AC2937"/>
      <c r="AD2937"/>
      <c r="BX2937" s="2"/>
    </row>
    <row r="2938" spans="1:76" ht="15">
      <c r="A2938"/>
      <c r="AC2938"/>
      <c r="AD2938"/>
      <c r="BX2938" s="2"/>
    </row>
    <row r="2939" spans="1:76" ht="15">
      <c r="A2939"/>
      <c r="AC2939"/>
      <c r="AD2939"/>
      <c r="BX2939" s="2"/>
    </row>
    <row r="2940" spans="1:76" ht="15">
      <c r="A2940"/>
      <c r="AC2940"/>
      <c r="AD2940"/>
      <c r="BX2940" s="2"/>
    </row>
    <row r="2941" spans="1:76" ht="15">
      <c r="A2941"/>
      <c r="AC2941"/>
      <c r="AD2941"/>
      <c r="BX2941" s="2"/>
    </row>
    <row r="2942" spans="1:76" ht="15">
      <c r="A2942"/>
      <c r="AC2942"/>
      <c r="AD2942"/>
      <c r="BX2942" s="2"/>
    </row>
    <row r="2943" spans="1:76" ht="15">
      <c r="A2943"/>
      <c r="AC2943"/>
      <c r="AD2943"/>
      <c r="BX2943" s="2"/>
    </row>
    <row r="2944" spans="1:76" ht="15">
      <c r="A2944"/>
      <c r="AC2944"/>
      <c r="AD2944"/>
      <c r="BX2944" s="2"/>
    </row>
    <row r="2945" spans="1:76" ht="15">
      <c r="A2945"/>
      <c r="AC2945"/>
      <c r="AD2945"/>
      <c r="BX2945" s="2"/>
    </row>
    <row r="2946" spans="1:76" ht="15">
      <c r="A2946"/>
      <c r="AC2946"/>
      <c r="AD2946"/>
      <c r="BX2946" s="2"/>
    </row>
    <row r="2947" spans="1:76" ht="15">
      <c r="A2947"/>
      <c r="AC2947"/>
      <c r="AD2947"/>
      <c r="BX2947" s="2"/>
    </row>
    <row r="2948" spans="1:76" ht="15">
      <c r="A2948"/>
      <c r="AC2948"/>
      <c r="AD2948"/>
      <c r="BX2948" s="2"/>
    </row>
    <row r="2949" spans="1:76" ht="15">
      <c r="A2949"/>
      <c r="AC2949"/>
      <c r="AD2949"/>
      <c r="BX2949" s="2"/>
    </row>
    <row r="2950" spans="1:76" ht="15">
      <c r="A2950"/>
      <c r="AC2950"/>
      <c r="AD2950"/>
      <c r="BX2950" s="2"/>
    </row>
    <row r="2951" spans="1:76" ht="15">
      <c r="A2951"/>
      <c r="AC2951"/>
      <c r="AD2951"/>
      <c r="BX2951" s="2"/>
    </row>
    <row r="2952" spans="1:76" ht="15">
      <c r="A2952"/>
      <c r="AC2952"/>
      <c r="AD2952"/>
      <c r="BX2952" s="2"/>
    </row>
    <row r="2953" spans="1:76" ht="15">
      <c r="A2953"/>
      <c r="AC2953"/>
      <c r="AD2953"/>
      <c r="BX2953" s="2"/>
    </row>
    <row r="2954" spans="1:76" ht="15">
      <c r="A2954"/>
      <c r="AC2954"/>
      <c r="AD2954"/>
      <c r="BX2954" s="2"/>
    </row>
    <row r="2955" spans="1:76" ht="15">
      <c r="A2955"/>
      <c r="AC2955"/>
      <c r="AD2955"/>
      <c r="BX2955" s="2"/>
    </row>
    <row r="2956" spans="1:76" ht="15">
      <c r="A2956"/>
      <c r="AC2956"/>
      <c r="AD2956"/>
      <c r="BX2956" s="2"/>
    </row>
    <row r="2957" spans="1:76" ht="15">
      <c r="A2957"/>
      <c r="AC2957"/>
      <c r="AD2957"/>
      <c r="BX2957" s="2"/>
    </row>
    <row r="2958" spans="1:76" ht="15">
      <c r="A2958"/>
      <c r="AC2958"/>
      <c r="AD2958"/>
      <c r="BX2958" s="2"/>
    </row>
    <row r="2959" spans="1:76" ht="15">
      <c r="A2959"/>
      <c r="AC2959"/>
      <c r="AD2959"/>
      <c r="BX2959" s="2"/>
    </row>
    <row r="2960" spans="1:76" ht="15">
      <c r="A2960"/>
      <c r="AC2960"/>
      <c r="AD2960"/>
      <c r="BX2960" s="2"/>
    </row>
    <row r="2961" spans="1:76" ht="15">
      <c r="A2961"/>
      <c r="AC2961"/>
      <c r="AD2961"/>
      <c r="BX2961" s="2"/>
    </row>
    <row r="2962" spans="1:76" ht="15">
      <c r="A2962"/>
      <c r="AC2962"/>
      <c r="AD2962"/>
      <c r="BX2962" s="2"/>
    </row>
    <row r="2963" spans="1:76" ht="15">
      <c r="A2963"/>
      <c r="AC2963"/>
      <c r="AD2963"/>
      <c r="BX2963" s="2"/>
    </row>
    <row r="2964" spans="1:76" ht="15">
      <c r="A2964"/>
      <c r="AC2964"/>
      <c r="AD2964"/>
      <c r="BX2964" s="2"/>
    </row>
    <row r="2965" spans="1:76" ht="15">
      <c r="A2965"/>
      <c r="AC2965"/>
      <c r="AD2965"/>
      <c r="BX2965" s="2"/>
    </row>
    <row r="2966" spans="1:76" ht="15">
      <c r="A2966"/>
      <c r="AC2966"/>
      <c r="AD2966"/>
      <c r="BX2966" s="2"/>
    </row>
    <row r="2967" spans="1:76" ht="15">
      <c r="A2967"/>
      <c r="AC2967"/>
      <c r="AD2967"/>
      <c r="BX2967" s="2"/>
    </row>
    <row r="2968" spans="1:76" ht="15">
      <c r="A2968"/>
      <c r="AC2968"/>
      <c r="AD2968"/>
      <c r="BX2968" s="2"/>
    </row>
    <row r="2969" spans="1:76" ht="15">
      <c r="A2969"/>
      <c r="AC2969"/>
      <c r="AD2969"/>
      <c r="BX2969" s="2"/>
    </row>
    <row r="2970" spans="1:76" ht="15">
      <c r="A2970"/>
      <c r="AC2970"/>
      <c r="AD2970"/>
      <c r="BX2970" s="2"/>
    </row>
    <row r="2971" spans="1:76" ht="15">
      <c r="A2971"/>
      <c r="AC2971"/>
      <c r="AD2971"/>
      <c r="BX2971" s="2"/>
    </row>
    <row r="2972" spans="1:76" ht="15">
      <c r="A2972"/>
      <c r="AC2972"/>
      <c r="AD2972"/>
      <c r="BX2972" s="2"/>
    </row>
    <row r="2973" spans="1:76" ht="15">
      <c r="A2973"/>
      <c r="AC2973"/>
      <c r="AD2973"/>
      <c r="BX2973" s="2"/>
    </row>
    <row r="2974" spans="1:76" ht="15">
      <c r="A2974"/>
      <c r="AC2974"/>
      <c r="AD2974"/>
      <c r="BX2974" s="2"/>
    </row>
    <row r="2975" spans="1:76" ht="15">
      <c r="A2975"/>
      <c r="AC2975"/>
      <c r="AD2975"/>
      <c r="BX2975" s="2"/>
    </row>
    <row r="2976" spans="1:76" ht="15">
      <c r="A2976"/>
      <c r="AC2976"/>
      <c r="AD2976"/>
      <c r="BX2976" s="2"/>
    </row>
    <row r="2977" spans="1:76" ht="15">
      <c r="A2977"/>
      <c r="AC2977"/>
      <c r="AD2977"/>
      <c r="BX2977" s="2"/>
    </row>
    <row r="2978" spans="1:76" ht="15">
      <c r="A2978"/>
      <c r="AC2978"/>
      <c r="AD2978"/>
      <c r="BX2978" s="2"/>
    </row>
    <row r="2979" spans="1:76" ht="15">
      <c r="A2979"/>
      <c r="AC2979"/>
      <c r="AD2979"/>
      <c r="BX2979" s="2"/>
    </row>
    <row r="2980" spans="1:76" ht="15">
      <c r="A2980"/>
      <c r="AC2980"/>
      <c r="AD2980"/>
      <c r="BX2980" s="2"/>
    </row>
    <row r="2981" spans="1:76" ht="15">
      <c r="A2981"/>
      <c r="AC2981"/>
      <c r="AD2981"/>
      <c r="BX2981" s="2"/>
    </row>
    <row r="2982" spans="1:76" ht="15">
      <c r="A2982"/>
      <c r="AC2982"/>
      <c r="AD2982"/>
      <c r="BX2982" s="2"/>
    </row>
    <row r="2983" spans="1:76" ht="15">
      <c r="A2983"/>
      <c r="AC2983"/>
      <c r="AD2983"/>
      <c r="BX2983" s="2"/>
    </row>
    <row r="2984" spans="1:76" ht="15">
      <c r="A2984"/>
      <c r="AC2984"/>
      <c r="AD2984"/>
      <c r="BX2984" s="2"/>
    </row>
    <row r="2985" spans="1:76" ht="15">
      <c r="A2985"/>
      <c r="AC2985"/>
      <c r="AD2985"/>
      <c r="BX2985" s="2"/>
    </row>
    <row r="2986" spans="1:76" ht="15">
      <c r="A2986"/>
      <c r="AC2986"/>
      <c r="AD2986"/>
      <c r="BX2986" s="2"/>
    </row>
    <row r="2987" spans="1:76" ht="15">
      <c r="A2987"/>
      <c r="AC2987"/>
      <c r="AD2987"/>
      <c r="BX2987" s="2"/>
    </row>
    <row r="2988" spans="1:76" ht="15">
      <c r="A2988"/>
      <c r="AC2988"/>
      <c r="AD2988"/>
      <c r="BX2988" s="2"/>
    </row>
    <row r="2989" spans="1:76" ht="15">
      <c r="A2989"/>
      <c r="AC2989"/>
      <c r="AD2989"/>
      <c r="BX2989" s="2"/>
    </row>
    <row r="2990" spans="1:76" ht="15">
      <c r="A2990"/>
      <c r="AC2990"/>
      <c r="AD2990"/>
      <c r="BX2990" s="2"/>
    </row>
    <row r="2991" spans="1:76" ht="15">
      <c r="A2991"/>
      <c r="AC2991"/>
      <c r="AD2991"/>
      <c r="BX2991" s="2"/>
    </row>
    <row r="2992" spans="1:76" ht="15">
      <c r="A2992"/>
      <c r="AC2992"/>
      <c r="AD2992"/>
      <c r="BX2992" s="2"/>
    </row>
    <row r="2993" spans="1:76" ht="15">
      <c r="A2993"/>
      <c r="AC2993"/>
      <c r="AD2993"/>
      <c r="BX2993" s="2"/>
    </row>
    <row r="2994" spans="1:76" ht="15">
      <c r="A2994"/>
      <c r="AC2994"/>
      <c r="AD2994"/>
      <c r="BX2994" s="2"/>
    </row>
    <row r="2995" spans="1:76" ht="15">
      <c r="A2995"/>
      <c r="AC2995"/>
      <c r="AD2995"/>
      <c r="BX2995" s="2"/>
    </row>
    <row r="2996" spans="1:76" ht="15">
      <c r="A2996"/>
      <c r="AC2996"/>
      <c r="AD2996"/>
      <c r="BX2996" s="2"/>
    </row>
    <row r="2997" spans="1:76" ht="15">
      <c r="A2997"/>
      <c r="AC2997"/>
      <c r="AD2997"/>
      <c r="BX2997" s="2"/>
    </row>
    <row r="2998" spans="1:76" ht="15">
      <c r="A2998"/>
      <c r="AC2998"/>
      <c r="AD2998"/>
      <c r="BX2998" s="2"/>
    </row>
    <row r="2999" spans="1:76" ht="15">
      <c r="A2999"/>
      <c r="AC2999"/>
      <c r="AD2999"/>
      <c r="BX2999" s="2"/>
    </row>
    <row r="3000" spans="1:76" ht="15">
      <c r="A3000"/>
      <c r="AC3000"/>
      <c r="AD3000"/>
      <c r="BX3000" s="2"/>
    </row>
    <row r="3001" spans="1:76" ht="15">
      <c r="A3001"/>
      <c r="AC3001"/>
      <c r="AD3001"/>
      <c r="BX3001" s="2"/>
    </row>
    <row r="3002" spans="1:76" ht="15">
      <c r="A3002"/>
      <c r="AC3002"/>
      <c r="AD3002"/>
      <c r="BX3002" s="2"/>
    </row>
    <row r="3003" spans="1:76" ht="15">
      <c r="A3003"/>
      <c r="AC3003"/>
      <c r="AD3003"/>
      <c r="BX3003" s="2"/>
    </row>
    <row r="3004" spans="1:76" ht="15">
      <c r="A3004"/>
      <c r="AC3004"/>
      <c r="AD3004"/>
      <c r="BX3004" s="2"/>
    </row>
    <row r="3005" spans="1:76" ht="15">
      <c r="A3005"/>
      <c r="AC3005"/>
      <c r="AD3005"/>
      <c r="BX3005" s="2"/>
    </row>
    <row r="3006" spans="1:76" ht="15">
      <c r="A3006"/>
      <c r="AC3006"/>
      <c r="AD3006"/>
      <c r="BX3006" s="2"/>
    </row>
    <row r="3007" spans="1:76" ht="15">
      <c r="A3007"/>
      <c r="AC3007"/>
      <c r="AD3007"/>
      <c r="BX3007" s="2"/>
    </row>
    <row r="3008" spans="1:76" ht="15">
      <c r="A3008"/>
      <c r="AC3008"/>
      <c r="AD3008"/>
      <c r="BX3008" s="2"/>
    </row>
    <row r="3009" spans="1:76" ht="15">
      <c r="A3009"/>
      <c r="AC3009"/>
      <c r="AD3009"/>
      <c r="BX3009" s="2"/>
    </row>
    <row r="3010" spans="1:76" ht="15">
      <c r="A3010"/>
      <c r="AC3010"/>
      <c r="AD3010"/>
      <c r="BX3010" s="2"/>
    </row>
    <row r="3011" spans="1:76" ht="15">
      <c r="A3011"/>
      <c r="AC3011"/>
      <c r="AD3011"/>
      <c r="BX3011" s="2"/>
    </row>
    <row r="3012" spans="1:76" ht="15">
      <c r="A3012"/>
      <c r="AC3012"/>
      <c r="AD3012"/>
      <c r="BX3012" s="2"/>
    </row>
    <row r="3013" spans="1:76" ht="15">
      <c r="A3013"/>
      <c r="AC3013"/>
      <c r="AD3013"/>
      <c r="BX3013" s="2"/>
    </row>
    <row r="3014" spans="1:76" ht="15">
      <c r="A3014"/>
      <c r="AC3014"/>
      <c r="AD3014"/>
      <c r="BX3014" s="2"/>
    </row>
    <row r="3015" spans="1:76" ht="15">
      <c r="A3015"/>
      <c r="AC3015"/>
      <c r="AD3015"/>
      <c r="BX3015" s="2"/>
    </row>
    <row r="3016" spans="1:76" ht="15">
      <c r="A3016"/>
      <c r="AC3016"/>
      <c r="AD3016"/>
      <c r="BX3016" s="2"/>
    </row>
    <row r="3017" spans="1:76" ht="15">
      <c r="A3017"/>
      <c r="AC3017"/>
      <c r="AD3017"/>
      <c r="BX3017" s="2"/>
    </row>
    <row r="3018" spans="1:76" ht="15">
      <c r="A3018"/>
      <c r="AC3018"/>
      <c r="AD3018"/>
      <c r="BX3018" s="2"/>
    </row>
    <row r="3019" spans="1:76" ht="15">
      <c r="A3019"/>
      <c r="AC3019"/>
      <c r="AD3019"/>
      <c r="BX3019" s="2"/>
    </row>
    <row r="3020" spans="1:76" ht="15">
      <c r="A3020"/>
      <c r="AC3020"/>
      <c r="AD3020"/>
      <c r="BX3020" s="2"/>
    </row>
    <row r="3021" spans="1:76" ht="15">
      <c r="A3021"/>
      <c r="AC3021"/>
      <c r="AD3021"/>
      <c r="BX3021" s="2"/>
    </row>
    <row r="3022" spans="1:76" ht="15">
      <c r="A3022"/>
      <c r="AC3022"/>
      <c r="AD3022"/>
      <c r="BX3022" s="2"/>
    </row>
    <row r="3023" spans="1:76" ht="15">
      <c r="A3023"/>
      <c r="AC3023"/>
      <c r="AD3023"/>
      <c r="BX3023" s="2"/>
    </row>
    <row r="3024" spans="1:76" ht="15">
      <c r="A3024"/>
      <c r="AC3024"/>
      <c r="AD3024"/>
      <c r="BX3024" s="2"/>
    </row>
    <row r="3025" spans="1:76" ht="15">
      <c r="A3025"/>
      <c r="AC3025"/>
      <c r="AD3025"/>
      <c r="BX3025" s="2"/>
    </row>
    <row r="3026" spans="1:76" ht="15">
      <c r="A3026"/>
      <c r="AC3026"/>
      <c r="AD3026"/>
      <c r="BX3026" s="2"/>
    </row>
    <row r="3027" spans="1:76" ht="15">
      <c r="A3027"/>
      <c r="AC3027"/>
      <c r="AD3027"/>
      <c r="BX3027" s="2"/>
    </row>
    <row r="3028" spans="1:76" ht="15">
      <c r="A3028"/>
      <c r="AC3028"/>
      <c r="AD3028"/>
      <c r="BX3028" s="2"/>
    </row>
    <row r="3029" spans="1:76" ht="15">
      <c r="A3029"/>
      <c r="AC3029"/>
      <c r="AD3029"/>
      <c r="BX3029" s="2"/>
    </row>
    <row r="3030" spans="1:76" ht="15">
      <c r="A3030"/>
      <c r="AC3030"/>
      <c r="AD3030"/>
      <c r="BX3030" s="2"/>
    </row>
    <row r="3031" spans="1:76" ht="15">
      <c r="A3031"/>
      <c r="AC3031"/>
      <c r="AD3031"/>
      <c r="BX3031" s="2"/>
    </row>
    <row r="3032" spans="1:76" ht="15">
      <c r="A3032"/>
      <c r="AC3032"/>
      <c r="AD3032"/>
      <c r="BX3032" s="2"/>
    </row>
    <row r="3033" spans="1:76" ht="15">
      <c r="A3033"/>
      <c r="AC3033"/>
      <c r="AD3033"/>
      <c r="BX3033" s="2"/>
    </row>
    <row r="3034" spans="1:76" ht="15">
      <c r="A3034"/>
      <c r="AC3034"/>
      <c r="AD3034"/>
      <c r="BX3034" s="2"/>
    </row>
    <row r="3035" spans="1:76" ht="15">
      <c r="A3035"/>
      <c r="AC3035"/>
      <c r="AD3035"/>
      <c r="BX3035" s="2"/>
    </row>
    <row r="3036" spans="1:76" ht="15">
      <c r="A3036"/>
      <c r="AC3036"/>
      <c r="AD3036"/>
      <c r="BX3036" s="2"/>
    </row>
    <row r="3037" spans="1:76" ht="15">
      <c r="A3037"/>
      <c r="AC3037"/>
      <c r="AD3037"/>
      <c r="BX3037" s="2"/>
    </row>
    <row r="3038" spans="1:76" ht="15">
      <c r="A3038"/>
      <c r="AC3038"/>
      <c r="AD3038"/>
      <c r="BX3038" s="2"/>
    </row>
    <row r="3039" spans="1:76" ht="15">
      <c r="A3039"/>
      <c r="AC3039"/>
      <c r="AD3039"/>
      <c r="BX3039" s="2"/>
    </row>
    <row r="3040" spans="1:76" ht="15">
      <c r="A3040"/>
      <c r="AC3040"/>
      <c r="AD3040"/>
      <c r="BX3040" s="2"/>
    </row>
    <row r="3041" spans="1:76" ht="15">
      <c r="A3041"/>
      <c r="AC3041"/>
      <c r="AD3041"/>
      <c r="BX3041" s="2"/>
    </row>
    <row r="3042" spans="1:76" ht="15">
      <c r="A3042"/>
      <c r="AC3042"/>
      <c r="AD3042"/>
      <c r="BX3042" s="2"/>
    </row>
    <row r="3043" spans="1:76" ht="15">
      <c r="A3043"/>
      <c r="AC3043"/>
      <c r="AD3043"/>
      <c r="BX3043" s="2"/>
    </row>
    <row r="3044" spans="1:76" ht="15">
      <c r="A3044"/>
      <c r="AC3044"/>
      <c r="AD3044"/>
      <c r="BX3044" s="2"/>
    </row>
    <row r="3045" spans="1:76" ht="15">
      <c r="A3045"/>
      <c r="AC3045"/>
      <c r="AD3045"/>
      <c r="BX3045" s="2"/>
    </row>
    <row r="3046" spans="1:76" ht="15">
      <c r="A3046"/>
      <c r="AC3046"/>
      <c r="AD3046"/>
      <c r="BX3046" s="2"/>
    </row>
    <row r="3047" spans="1:76" ht="15">
      <c r="A3047"/>
      <c r="AC3047"/>
      <c r="AD3047"/>
      <c r="BX3047" s="2"/>
    </row>
    <row r="3048" spans="1:76" ht="15">
      <c r="A3048"/>
      <c r="AC3048"/>
      <c r="AD3048"/>
      <c r="BX3048" s="2"/>
    </row>
    <row r="3049" spans="1:76" ht="15">
      <c r="A3049"/>
      <c r="AC3049"/>
      <c r="AD3049"/>
      <c r="BX3049" s="2"/>
    </row>
    <row r="3050" spans="1:76" ht="15">
      <c r="A3050"/>
      <c r="AC3050"/>
      <c r="AD3050"/>
      <c r="BX3050" s="2"/>
    </row>
    <row r="3051" spans="1:76" ht="15">
      <c r="A3051"/>
      <c r="AC3051"/>
      <c r="AD3051"/>
      <c r="BX3051" s="2"/>
    </row>
    <row r="3052" spans="1:76" ht="15">
      <c r="A3052"/>
      <c r="AC3052"/>
      <c r="AD3052"/>
      <c r="BX3052" s="2"/>
    </row>
    <row r="3053" spans="1:76" ht="15">
      <c r="A3053"/>
      <c r="AC3053"/>
      <c r="AD3053"/>
      <c r="BX3053" s="2"/>
    </row>
    <row r="3054" spans="1:76" ht="15">
      <c r="A3054"/>
      <c r="AC3054"/>
      <c r="AD3054"/>
      <c r="BX3054" s="2"/>
    </row>
    <row r="3055" spans="1:76" ht="15">
      <c r="A3055"/>
      <c r="AC3055"/>
      <c r="AD3055"/>
      <c r="BX3055" s="2"/>
    </row>
    <row r="3056" spans="1:76" ht="15">
      <c r="A3056"/>
      <c r="AC3056"/>
      <c r="AD3056"/>
      <c r="BX3056" s="2"/>
    </row>
    <row r="3057" spans="1:76" ht="15">
      <c r="A3057"/>
      <c r="AC3057"/>
      <c r="AD3057"/>
      <c r="BX3057" s="2"/>
    </row>
    <row r="3058" spans="1:76" ht="15">
      <c r="A3058"/>
      <c r="AC3058"/>
      <c r="AD3058"/>
      <c r="BX3058" s="2"/>
    </row>
    <row r="3059" spans="1:76" ht="15">
      <c r="A3059"/>
      <c r="AC3059"/>
      <c r="AD3059"/>
      <c r="BX3059" s="2"/>
    </row>
    <row r="3060" spans="1:76" ht="15">
      <c r="A3060"/>
      <c r="AC3060"/>
      <c r="AD3060"/>
      <c r="BX3060" s="2"/>
    </row>
    <row r="3061" spans="1:76" ht="15">
      <c r="A3061"/>
      <c r="AC3061"/>
      <c r="AD3061"/>
      <c r="BX3061" s="2"/>
    </row>
    <row r="3062" spans="1:76" ht="15">
      <c r="A3062"/>
      <c r="AC3062"/>
      <c r="AD3062"/>
      <c r="BX3062" s="2"/>
    </row>
    <row r="3063" spans="1:76" ht="15">
      <c r="A3063"/>
      <c r="AC3063"/>
      <c r="AD3063"/>
      <c r="BX3063" s="2"/>
    </row>
    <row r="3064" spans="1:76" ht="15">
      <c r="A3064"/>
      <c r="AC3064"/>
      <c r="AD3064"/>
      <c r="BX3064" s="2"/>
    </row>
    <row r="3065" spans="1:76" ht="15">
      <c r="A3065"/>
      <c r="AC3065"/>
      <c r="AD3065"/>
      <c r="BX3065" s="2"/>
    </row>
    <row r="3066" spans="1:76" ht="15">
      <c r="A3066"/>
      <c r="AC3066"/>
      <c r="AD3066"/>
      <c r="BX3066" s="2"/>
    </row>
    <row r="3067" spans="1:76" ht="15">
      <c r="A3067"/>
      <c r="AC3067"/>
      <c r="AD3067"/>
      <c r="BX3067" s="2"/>
    </row>
    <row r="3068" spans="1:76" ht="15">
      <c r="A3068"/>
      <c r="AC3068"/>
      <c r="AD3068"/>
      <c r="BX3068" s="2"/>
    </row>
    <row r="3069" spans="1:76" ht="15">
      <c r="A3069"/>
      <c r="AC3069"/>
      <c r="AD3069"/>
      <c r="BX3069" s="2"/>
    </row>
    <row r="3070" spans="1:76" ht="15">
      <c r="A3070"/>
      <c r="AC3070"/>
      <c r="AD3070"/>
      <c r="BX3070" s="2"/>
    </row>
    <row r="3071" spans="1:76" ht="15">
      <c r="A3071"/>
      <c r="AC3071"/>
      <c r="AD3071"/>
      <c r="BX3071" s="2"/>
    </row>
    <row r="3072" spans="1:76" ht="15">
      <c r="A3072"/>
      <c r="AC3072"/>
      <c r="AD3072"/>
      <c r="BX3072" s="2"/>
    </row>
    <row r="3073" spans="1:76" ht="15">
      <c r="A3073"/>
      <c r="AC3073"/>
      <c r="AD3073"/>
      <c r="BX3073" s="2"/>
    </row>
    <row r="3074" spans="1:76" ht="15">
      <c r="A3074"/>
      <c r="AC3074"/>
      <c r="AD3074"/>
      <c r="BX3074" s="2"/>
    </row>
    <row r="3075" spans="1:76" ht="15">
      <c r="A3075"/>
      <c r="AC3075"/>
      <c r="AD3075"/>
      <c r="BX3075" s="2"/>
    </row>
    <row r="3076" spans="1:76" ht="15">
      <c r="A3076"/>
      <c r="AC3076"/>
      <c r="AD3076"/>
      <c r="BX3076" s="2"/>
    </row>
    <row r="3077" spans="1:76" ht="15">
      <c r="A3077"/>
      <c r="AC3077"/>
      <c r="AD3077"/>
      <c r="BX3077" s="2"/>
    </row>
    <row r="3078" spans="1:76" ht="15">
      <c r="A3078"/>
      <c r="AC3078"/>
      <c r="AD3078"/>
      <c r="BX3078" s="2"/>
    </row>
    <row r="3079" spans="1:76" ht="15">
      <c r="A3079"/>
      <c r="AC3079"/>
      <c r="AD3079"/>
      <c r="BX3079" s="2"/>
    </row>
    <row r="3080" spans="1:76" ht="15">
      <c r="A3080"/>
      <c r="AC3080"/>
      <c r="AD3080"/>
      <c r="BX3080" s="2"/>
    </row>
    <row r="3081" spans="1:76" ht="15">
      <c r="A3081"/>
      <c r="AC3081"/>
      <c r="AD3081"/>
      <c r="BX3081" s="2"/>
    </row>
    <row r="3082" spans="1:76" ht="15">
      <c r="A3082"/>
      <c r="AC3082"/>
      <c r="AD3082"/>
      <c r="BX3082" s="2"/>
    </row>
    <row r="3083" spans="1:76" ht="15">
      <c r="A3083"/>
      <c r="AC3083"/>
      <c r="AD3083"/>
      <c r="BX3083" s="2"/>
    </row>
    <row r="3084" spans="1:76" ht="15">
      <c r="A3084"/>
      <c r="AC3084"/>
      <c r="AD3084"/>
      <c r="BX3084" s="2"/>
    </row>
    <row r="3085" spans="1:76" ht="15">
      <c r="A3085"/>
      <c r="AC3085"/>
      <c r="AD3085"/>
      <c r="BX3085" s="2"/>
    </row>
    <row r="3086" spans="1:76" ht="15">
      <c r="A3086"/>
      <c r="AC3086"/>
      <c r="AD3086"/>
      <c r="BX3086" s="2"/>
    </row>
    <row r="3087" spans="1:76" ht="15">
      <c r="A3087"/>
      <c r="AC3087"/>
      <c r="AD3087"/>
      <c r="BX3087" s="2"/>
    </row>
    <row r="3088" spans="1:76" ht="15">
      <c r="A3088"/>
      <c r="AC3088"/>
      <c r="AD3088"/>
      <c r="BX3088" s="2"/>
    </row>
    <row r="3089" spans="1:76" ht="15">
      <c r="A3089"/>
      <c r="AC3089"/>
      <c r="AD3089"/>
      <c r="BX3089" s="2"/>
    </row>
    <row r="3090" spans="1:76" ht="15">
      <c r="A3090"/>
      <c r="AC3090"/>
      <c r="AD3090"/>
      <c r="BX3090" s="2"/>
    </row>
    <row r="3091" spans="1:76" ht="15">
      <c r="A3091"/>
      <c r="AC3091"/>
      <c r="AD3091"/>
      <c r="BX3091" s="2"/>
    </row>
    <row r="3092" spans="1:76" ht="15">
      <c r="A3092"/>
      <c r="AC3092"/>
      <c r="AD3092"/>
      <c r="BX3092" s="2"/>
    </row>
    <row r="3093" spans="1:76" ht="15">
      <c r="A3093"/>
      <c r="AC3093"/>
      <c r="AD3093"/>
      <c r="BX3093" s="2"/>
    </row>
    <row r="3094" spans="1:76" ht="15">
      <c r="A3094"/>
      <c r="AC3094"/>
      <c r="AD3094"/>
      <c r="BX3094" s="2"/>
    </row>
    <row r="3095" spans="1:76" ht="15">
      <c r="A3095"/>
      <c r="AC3095"/>
      <c r="AD3095"/>
      <c r="BX3095" s="2"/>
    </row>
    <row r="3096" spans="1:76" ht="15">
      <c r="A3096"/>
      <c r="AC3096"/>
      <c r="AD3096"/>
      <c r="BX3096" s="2"/>
    </row>
    <row r="3097" spans="1:76" ht="15">
      <c r="A3097"/>
      <c r="AC3097"/>
      <c r="AD3097"/>
      <c r="BX3097" s="2"/>
    </row>
    <row r="3098" spans="1:76" ht="15">
      <c r="A3098"/>
      <c r="AC3098"/>
      <c r="AD3098"/>
      <c r="BX3098" s="2"/>
    </row>
    <row r="3099" spans="1:76" ht="15">
      <c r="A3099"/>
      <c r="AC3099"/>
      <c r="AD3099"/>
      <c r="BX3099" s="2"/>
    </row>
    <row r="3100" spans="1:76" ht="15">
      <c r="A3100"/>
      <c r="AC3100"/>
      <c r="AD3100"/>
      <c r="BX3100" s="2"/>
    </row>
    <row r="3101" spans="1:76" ht="15">
      <c r="A3101"/>
      <c r="AC3101"/>
      <c r="AD3101"/>
      <c r="BX3101" s="2"/>
    </row>
    <row r="3102" spans="1:76" ht="15">
      <c r="A3102"/>
      <c r="AC3102"/>
      <c r="AD3102"/>
      <c r="BX3102" s="2"/>
    </row>
    <row r="3103" spans="1:76" ht="15">
      <c r="A3103"/>
      <c r="AC3103"/>
      <c r="AD3103"/>
      <c r="BX3103" s="2"/>
    </row>
    <row r="3104" spans="1:76" ht="15">
      <c r="A3104"/>
      <c r="AC3104"/>
      <c r="AD3104"/>
      <c r="BX3104" s="2"/>
    </row>
    <row r="3105" spans="1:76" ht="15">
      <c r="A3105"/>
      <c r="AC3105"/>
      <c r="AD3105"/>
      <c r="BX3105" s="2"/>
    </row>
    <row r="3106" spans="1:76" ht="15">
      <c r="A3106"/>
      <c r="AC3106"/>
      <c r="AD3106"/>
      <c r="BX3106" s="2"/>
    </row>
    <row r="3107" spans="1:76" ht="15">
      <c r="A3107"/>
      <c r="AC3107"/>
      <c r="AD3107"/>
      <c r="BX3107" s="2"/>
    </row>
    <row r="3108" spans="1:76" ht="15">
      <c r="A3108"/>
      <c r="AC3108"/>
      <c r="AD3108"/>
      <c r="BX3108" s="2"/>
    </row>
    <row r="3109" spans="1:76" ht="15">
      <c r="A3109"/>
      <c r="AC3109"/>
      <c r="AD3109"/>
      <c r="BX3109" s="2"/>
    </row>
    <row r="3110" spans="1:76" ht="15">
      <c r="A3110"/>
      <c r="AC3110"/>
      <c r="AD3110"/>
      <c r="BX3110" s="2"/>
    </row>
    <row r="3111" spans="1:76" ht="15">
      <c r="A3111"/>
      <c r="AC3111"/>
      <c r="AD3111"/>
      <c r="BX3111" s="2"/>
    </row>
    <row r="3112" spans="1:76" ht="15">
      <c r="A3112"/>
      <c r="AC3112"/>
      <c r="AD3112"/>
      <c r="BX3112" s="2"/>
    </row>
    <row r="3113" spans="1:76" ht="15">
      <c r="A3113"/>
      <c r="AC3113"/>
      <c r="AD3113"/>
      <c r="BX3113" s="2"/>
    </row>
    <row r="3114" spans="1:76" ht="15">
      <c r="A3114"/>
      <c r="AC3114"/>
      <c r="AD3114"/>
      <c r="BX3114" s="2"/>
    </row>
    <row r="3115" spans="1:76" ht="15">
      <c r="A3115"/>
      <c r="AC3115"/>
      <c r="AD3115"/>
      <c r="BX3115" s="2"/>
    </row>
    <row r="3116" spans="1:76" ht="15">
      <c r="A3116"/>
      <c r="AC3116"/>
      <c r="AD3116"/>
      <c r="BX3116" s="2"/>
    </row>
    <row r="3117" spans="1:76" ht="15">
      <c r="A3117"/>
      <c r="AC3117"/>
      <c r="AD3117"/>
      <c r="BX3117" s="2"/>
    </row>
    <row r="3118" spans="1:76" ht="15">
      <c r="A3118"/>
      <c r="AC3118"/>
      <c r="AD3118"/>
      <c r="BX3118" s="2"/>
    </row>
    <row r="3119" spans="1:76" ht="15">
      <c r="A3119"/>
      <c r="AC3119"/>
      <c r="AD3119"/>
      <c r="BX3119" s="2"/>
    </row>
    <row r="3120" spans="1:76" ht="15">
      <c r="A3120"/>
      <c r="AC3120"/>
      <c r="AD3120"/>
      <c r="BX3120" s="2"/>
    </row>
    <row r="3121" spans="1:76" ht="15">
      <c r="A3121"/>
      <c r="AC3121"/>
      <c r="AD3121"/>
      <c r="BX3121" s="2"/>
    </row>
    <row r="3122" spans="1:76" ht="15">
      <c r="A3122"/>
      <c r="AC3122"/>
      <c r="AD3122"/>
      <c r="BX3122" s="2"/>
    </row>
    <row r="3123" spans="1:76" ht="15">
      <c r="A3123"/>
      <c r="AC3123"/>
      <c r="AD3123"/>
      <c r="BX3123" s="2"/>
    </row>
    <row r="3124" spans="1:76" ht="15">
      <c r="A3124"/>
      <c r="AC3124"/>
      <c r="AD3124"/>
      <c r="BX3124" s="2"/>
    </row>
    <row r="3125" spans="1:76" ht="15">
      <c r="A3125"/>
      <c r="AC3125"/>
      <c r="AD3125"/>
      <c r="BX3125" s="2"/>
    </row>
    <row r="3126" spans="1:76" ht="15">
      <c r="A3126"/>
      <c r="AC3126"/>
      <c r="AD3126"/>
      <c r="BX3126" s="2"/>
    </row>
    <row r="3127" spans="1:76" ht="15">
      <c r="A3127"/>
      <c r="AC3127"/>
      <c r="AD3127"/>
      <c r="BX3127" s="2"/>
    </row>
    <row r="3128" spans="1:76" ht="15">
      <c r="A3128"/>
      <c r="AC3128"/>
      <c r="AD3128"/>
      <c r="BX3128" s="2"/>
    </row>
    <row r="3129" spans="1:76" ht="15">
      <c r="A3129"/>
      <c r="AC3129"/>
      <c r="AD3129"/>
      <c r="BX3129" s="2"/>
    </row>
    <row r="3130" spans="1:76" ht="15">
      <c r="A3130"/>
      <c r="AC3130"/>
      <c r="AD3130"/>
      <c r="BX3130" s="2"/>
    </row>
    <row r="3131" spans="1:76" ht="15">
      <c r="A3131"/>
      <c r="AC3131"/>
      <c r="AD3131"/>
      <c r="BX3131" s="2"/>
    </row>
    <row r="3132" spans="1:76" ht="15">
      <c r="A3132"/>
      <c r="AC3132"/>
      <c r="AD3132"/>
      <c r="BX3132" s="2"/>
    </row>
    <row r="3133" spans="1:76" ht="15">
      <c r="A3133"/>
      <c r="AC3133"/>
      <c r="AD3133"/>
      <c r="BX3133" s="2"/>
    </row>
    <row r="3134" spans="1:76" ht="15">
      <c r="A3134"/>
      <c r="AC3134"/>
      <c r="AD3134"/>
      <c r="BX3134" s="2"/>
    </row>
    <row r="3135" spans="1:76" ht="15">
      <c r="A3135"/>
      <c r="AC3135"/>
      <c r="AD3135"/>
      <c r="BX3135" s="2"/>
    </row>
    <row r="3136" spans="1:76" ht="15">
      <c r="A3136"/>
      <c r="AC3136"/>
      <c r="AD3136"/>
      <c r="BX3136" s="2"/>
    </row>
    <row r="3137" spans="1:76" ht="15">
      <c r="A3137"/>
      <c r="AC3137"/>
      <c r="AD3137"/>
      <c r="BX3137" s="2"/>
    </row>
    <row r="3138" spans="1:76" ht="15">
      <c r="A3138"/>
      <c r="AC3138"/>
      <c r="AD3138"/>
      <c r="BX3138" s="2"/>
    </row>
    <row r="3139" spans="1:76" ht="15">
      <c r="A3139"/>
      <c r="AC3139"/>
      <c r="AD3139"/>
      <c r="BX3139" s="2"/>
    </row>
    <row r="3140" spans="1:76" ht="15">
      <c r="A3140"/>
      <c r="AC3140"/>
      <c r="AD3140"/>
      <c r="BX3140" s="2"/>
    </row>
    <row r="3141" spans="1:76" ht="15">
      <c r="A3141"/>
      <c r="AC3141"/>
      <c r="AD3141"/>
      <c r="BX3141" s="2"/>
    </row>
    <row r="3142" spans="1:76" ht="15">
      <c r="A3142"/>
      <c r="AC3142"/>
      <c r="AD3142"/>
      <c r="BX3142" s="2"/>
    </row>
    <row r="3143" spans="1:76" ht="15">
      <c r="A3143"/>
      <c r="AC3143"/>
      <c r="AD3143"/>
      <c r="BX3143" s="2"/>
    </row>
    <row r="3144" spans="1:76" ht="15">
      <c r="A3144"/>
      <c r="AC3144"/>
      <c r="AD3144"/>
      <c r="BX3144" s="2"/>
    </row>
    <row r="3145" spans="1:76" ht="15">
      <c r="A3145"/>
      <c r="AC3145"/>
      <c r="AD3145"/>
      <c r="BX3145" s="2"/>
    </row>
    <row r="3146" spans="1:76" ht="15">
      <c r="A3146"/>
      <c r="AC3146"/>
      <c r="AD3146"/>
      <c r="BX3146" s="2"/>
    </row>
    <row r="3147" spans="1:76" ht="15">
      <c r="A3147"/>
      <c r="AC3147"/>
      <c r="AD3147"/>
      <c r="BX3147" s="2"/>
    </row>
    <row r="3148" spans="1:76" ht="15">
      <c r="A3148"/>
      <c r="AC3148"/>
      <c r="AD3148"/>
      <c r="BX3148" s="2"/>
    </row>
    <row r="3149" spans="1:76" ht="15">
      <c r="A3149"/>
      <c r="AC3149"/>
      <c r="AD3149"/>
      <c r="BX3149" s="2"/>
    </row>
    <row r="3150" spans="1:76" ht="15">
      <c r="A3150"/>
      <c r="AC3150"/>
      <c r="AD3150"/>
      <c r="BX3150" s="2"/>
    </row>
    <row r="3151" spans="1:76" ht="15">
      <c r="A3151"/>
      <c r="AC3151"/>
      <c r="AD3151"/>
      <c r="BX3151" s="2"/>
    </row>
    <row r="3152" spans="1:76" ht="15">
      <c r="A3152"/>
      <c r="AC3152"/>
      <c r="AD3152"/>
      <c r="BX3152" s="2"/>
    </row>
    <row r="3153" spans="1:76" ht="15">
      <c r="A3153"/>
      <c r="AC3153"/>
      <c r="AD3153"/>
      <c r="BX3153" s="2"/>
    </row>
    <row r="3154" spans="1:76" ht="15">
      <c r="A3154"/>
      <c r="AC3154"/>
      <c r="AD3154"/>
      <c r="BX3154" s="2"/>
    </row>
    <row r="3155" spans="1:76" ht="15">
      <c r="A3155"/>
      <c r="AC3155"/>
      <c r="AD3155"/>
      <c r="BX3155" s="2"/>
    </row>
    <row r="3156" spans="1:76" ht="15">
      <c r="A3156"/>
      <c r="AC3156"/>
      <c r="AD3156"/>
      <c r="BX3156" s="2"/>
    </row>
    <row r="3157" spans="1:76" ht="15">
      <c r="A3157"/>
      <c r="AC3157"/>
      <c r="AD3157"/>
      <c r="BX3157" s="2"/>
    </row>
    <row r="3158" spans="1:76" ht="15">
      <c r="A3158"/>
      <c r="AC3158"/>
      <c r="AD3158"/>
      <c r="BX3158" s="2"/>
    </row>
    <row r="3159" spans="1:76" ht="15">
      <c r="A3159"/>
      <c r="AC3159"/>
      <c r="AD3159"/>
      <c r="BX3159" s="2"/>
    </row>
    <row r="3160" spans="1:76" ht="15">
      <c r="A3160"/>
      <c r="AC3160"/>
      <c r="AD3160"/>
      <c r="BX3160" s="2"/>
    </row>
    <row r="3161" spans="1:76" ht="15">
      <c r="A3161"/>
      <c r="AC3161"/>
      <c r="AD3161"/>
      <c r="BX3161" s="2"/>
    </row>
    <row r="3162" spans="1:76" ht="15">
      <c r="A3162"/>
      <c r="AC3162"/>
      <c r="AD3162"/>
      <c r="BX3162" s="2"/>
    </row>
    <row r="3163" spans="1:76" ht="15">
      <c r="A3163"/>
      <c r="AC3163"/>
      <c r="AD3163"/>
      <c r="BX3163" s="2"/>
    </row>
    <row r="3164" spans="1:76" ht="15">
      <c r="A3164"/>
      <c r="AC3164"/>
      <c r="AD3164"/>
      <c r="BX3164" s="2"/>
    </row>
    <row r="3165" spans="1:76" ht="15">
      <c r="A3165"/>
      <c r="AC3165"/>
      <c r="AD3165"/>
      <c r="BX3165" s="2"/>
    </row>
    <row r="3166" spans="1:76" ht="15">
      <c r="A3166"/>
      <c r="AC3166"/>
      <c r="AD3166"/>
      <c r="BX3166" s="2"/>
    </row>
    <row r="3167" spans="1:76" ht="15">
      <c r="A3167"/>
      <c r="AC3167"/>
      <c r="AD3167"/>
      <c r="BX3167" s="2"/>
    </row>
    <row r="3168" spans="1:76" ht="15">
      <c r="A3168"/>
      <c r="AC3168"/>
      <c r="AD3168"/>
      <c r="BX3168" s="2"/>
    </row>
    <row r="3169" spans="1:76" ht="15">
      <c r="A3169"/>
      <c r="AC3169"/>
      <c r="AD3169"/>
      <c r="BX3169" s="2"/>
    </row>
    <row r="3170" spans="1:76" ht="15">
      <c r="A3170"/>
      <c r="AC3170"/>
      <c r="AD3170"/>
      <c r="BX3170" s="2"/>
    </row>
    <row r="3171" spans="1:76" ht="15">
      <c r="A3171"/>
      <c r="AC3171"/>
      <c r="AD3171"/>
      <c r="BX3171" s="2"/>
    </row>
    <row r="3172" spans="1:76" ht="15">
      <c r="A3172"/>
      <c r="AC3172"/>
      <c r="AD3172"/>
      <c r="BX3172" s="2"/>
    </row>
    <row r="3173" spans="1:76" ht="15">
      <c r="A3173"/>
      <c r="AC3173"/>
      <c r="AD3173"/>
      <c r="BX3173" s="2"/>
    </row>
    <row r="3174" spans="1:76" ht="15">
      <c r="A3174"/>
      <c r="AC3174"/>
      <c r="AD3174"/>
      <c r="BX3174" s="2"/>
    </row>
    <row r="3175" spans="1:76" ht="15">
      <c r="A3175"/>
      <c r="AC3175"/>
      <c r="AD3175"/>
      <c r="BX3175" s="2"/>
    </row>
    <row r="3176" spans="1:76" ht="15">
      <c r="A3176"/>
      <c r="AC3176"/>
      <c r="AD3176"/>
      <c r="BX3176" s="2"/>
    </row>
    <row r="3177" spans="1:76" ht="15">
      <c r="A3177"/>
      <c r="AC3177"/>
      <c r="AD3177"/>
      <c r="BX3177" s="2"/>
    </row>
    <row r="3178" spans="1:76" ht="15">
      <c r="A3178"/>
      <c r="AC3178"/>
      <c r="AD3178"/>
      <c r="BX3178" s="2"/>
    </row>
    <row r="3179" spans="1:76" ht="15">
      <c r="A3179"/>
      <c r="AC3179"/>
      <c r="AD3179"/>
      <c r="BX3179" s="2"/>
    </row>
    <row r="3180" spans="1:76" ht="15">
      <c r="A3180"/>
      <c r="AC3180"/>
      <c r="AD3180"/>
      <c r="BX3180" s="2"/>
    </row>
    <row r="3181" spans="1:76" ht="15">
      <c r="A3181"/>
      <c r="AC3181"/>
      <c r="AD3181"/>
      <c r="BX3181" s="2"/>
    </row>
    <row r="3182" spans="1:76" ht="15">
      <c r="A3182"/>
      <c r="AC3182"/>
      <c r="AD3182"/>
      <c r="BX3182" s="2"/>
    </row>
    <row r="3183" spans="1:76" ht="15">
      <c r="A3183"/>
      <c r="AC3183"/>
      <c r="AD3183"/>
      <c r="BX3183" s="2"/>
    </row>
    <row r="3184" spans="1:76" ht="15">
      <c r="A3184"/>
      <c r="AC3184"/>
      <c r="AD3184"/>
      <c r="BX3184" s="2"/>
    </row>
    <row r="3185" spans="1:76" ht="15">
      <c r="A3185"/>
      <c r="AC3185"/>
      <c r="AD3185"/>
      <c r="BX3185" s="2"/>
    </row>
    <row r="3186" spans="1:76" ht="15">
      <c r="A3186"/>
      <c r="AC3186"/>
      <c r="AD3186"/>
      <c r="BX3186" s="2"/>
    </row>
    <row r="3187" spans="1:76" ht="15">
      <c r="A3187"/>
      <c r="AC3187"/>
      <c r="AD3187"/>
      <c r="BX3187" s="2"/>
    </row>
    <row r="3188" spans="1:76" ht="15">
      <c r="A3188"/>
      <c r="AC3188"/>
      <c r="AD3188"/>
      <c r="BX3188" s="2"/>
    </row>
    <row r="3189" spans="1:76" ht="15">
      <c r="A3189"/>
      <c r="AC3189"/>
      <c r="AD3189"/>
      <c r="BX3189" s="2"/>
    </row>
    <row r="3190" spans="1:76" ht="15">
      <c r="A3190"/>
      <c r="AC3190"/>
      <c r="AD3190"/>
      <c r="BX3190" s="2"/>
    </row>
    <row r="3191" spans="1:76" ht="15">
      <c r="A3191"/>
      <c r="AC3191"/>
      <c r="AD3191"/>
      <c r="BX3191" s="2"/>
    </row>
    <row r="3192" spans="1:76" ht="15">
      <c r="A3192"/>
      <c r="AC3192"/>
      <c r="AD3192"/>
      <c r="BX3192" s="2"/>
    </row>
    <row r="3193" spans="1:76" ht="15">
      <c r="A3193"/>
      <c r="AC3193"/>
      <c r="AD3193"/>
      <c r="BX3193" s="2"/>
    </row>
    <row r="3194" spans="1:76" ht="15">
      <c r="A3194"/>
      <c r="AC3194"/>
      <c r="AD3194"/>
      <c r="BX3194" s="2"/>
    </row>
    <row r="3195" spans="1:76" ht="15">
      <c r="A3195"/>
      <c r="AC3195"/>
      <c r="AD3195"/>
      <c r="BX3195" s="2"/>
    </row>
    <row r="3196" spans="1:76" ht="15">
      <c r="A3196"/>
      <c r="AC3196"/>
      <c r="AD3196"/>
      <c r="BX3196" s="2"/>
    </row>
    <row r="3197" spans="1:76" ht="15">
      <c r="A3197"/>
      <c r="AC3197"/>
      <c r="AD3197"/>
      <c r="BX3197" s="2"/>
    </row>
    <row r="3198" spans="1:76" ht="15">
      <c r="A3198"/>
      <c r="AC3198"/>
      <c r="AD3198"/>
      <c r="BX3198" s="2"/>
    </row>
    <row r="3199" spans="1:76" ht="15">
      <c r="A3199"/>
      <c r="AC3199"/>
      <c r="AD3199"/>
      <c r="BX3199" s="2"/>
    </row>
    <row r="3200" spans="1:76" ht="15">
      <c r="A3200"/>
      <c r="AC3200"/>
      <c r="AD3200"/>
      <c r="BX3200" s="2"/>
    </row>
    <row r="3201" spans="1:76" ht="15">
      <c r="A3201"/>
      <c r="AC3201"/>
      <c r="AD3201"/>
      <c r="BX3201" s="2"/>
    </row>
    <row r="3202" spans="1:76" ht="15">
      <c r="A3202"/>
      <c r="AC3202"/>
      <c r="AD3202"/>
      <c r="BX3202" s="2"/>
    </row>
    <row r="3203" spans="1:76" ht="15">
      <c r="A3203"/>
      <c r="AC3203"/>
      <c r="AD3203"/>
      <c r="BX3203" s="2"/>
    </row>
    <row r="3204" spans="1:76" ht="15">
      <c r="A3204"/>
      <c r="AC3204"/>
      <c r="AD3204"/>
      <c r="BX3204" s="2"/>
    </row>
    <row r="3205" spans="1:76" ht="15">
      <c r="A3205"/>
      <c r="AC3205"/>
      <c r="AD3205"/>
      <c r="BX3205" s="2"/>
    </row>
    <row r="3206" spans="1:76" ht="15">
      <c r="A3206"/>
      <c r="AC3206"/>
      <c r="AD3206"/>
      <c r="BX3206" s="2"/>
    </row>
    <row r="3207" spans="1:76" ht="15">
      <c r="A3207"/>
      <c r="AC3207"/>
      <c r="AD3207"/>
      <c r="BX3207" s="2"/>
    </row>
    <row r="3208" spans="1:76" ht="15">
      <c r="A3208"/>
      <c r="AC3208"/>
      <c r="AD3208"/>
      <c r="BX3208" s="2"/>
    </row>
    <row r="3209" spans="1:76" ht="15">
      <c r="A3209"/>
      <c r="AC3209"/>
      <c r="AD3209"/>
      <c r="BX3209" s="2"/>
    </row>
    <row r="3210" spans="1:76" ht="15">
      <c r="A3210"/>
      <c r="AC3210"/>
      <c r="AD3210"/>
      <c r="BX3210" s="2"/>
    </row>
    <row r="3211" spans="1:76" ht="15">
      <c r="A3211"/>
      <c r="AC3211"/>
      <c r="AD3211"/>
      <c r="BX3211" s="2"/>
    </row>
    <row r="3212" spans="1:76" ht="15">
      <c r="A3212"/>
      <c r="AC3212"/>
      <c r="AD3212"/>
      <c r="BX3212" s="2"/>
    </row>
    <row r="3213" spans="1:76" ht="15">
      <c r="A3213"/>
      <c r="AC3213"/>
      <c r="AD3213"/>
      <c r="BX3213" s="2"/>
    </row>
    <row r="3214" spans="1:76" ht="15">
      <c r="A3214"/>
      <c r="AC3214"/>
      <c r="AD3214"/>
      <c r="BX3214" s="2"/>
    </row>
    <row r="3215" spans="1:76" ht="15">
      <c r="A3215"/>
      <c r="AC3215"/>
      <c r="AD3215"/>
      <c r="BX3215" s="2"/>
    </row>
    <row r="3216" spans="1:76" ht="15">
      <c r="A3216"/>
      <c r="AC3216"/>
      <c r="AD3216"/>
      <c r="BX3216" s="2"/>
    </row>
    <row r="3217" spans="1:76" ht="15">
      <c r="A3217"/>
      <c r="AC3217"/>
      <c r="AD3217"/>
      <c r="BX3217" s="2"/>
    </row>
    <row r="3218" spans="1:76" ht="15">
      <c r="A3218"/>
      <c r="AC3218"/>
      <c r="AD3218"/>
      <c r="BX3218" s="2"/>
    </row>
    <row r="3219" spans="1:76" ht="15">
      <c r="A3219"/>
      <c r="AC3219"/>
      <c r="AD3219"/>
      <c r="BX3219" s="2"/>
    </row>
    <row r="3220" spans="1:76" ht="15">
      <c r="A3220"/>
      <c r="AC3220"/>
      <c r="AD3220"/>
      <c r="BX3220" s="2"/>
    </row>
    <row r="3221" spans="1:76" ht="15">
      <c r="A3221"/>
      <c r="AC3221"/>
      <c r="AD3221"/>
      <c r="BX3221" s="2"/>
    </row>
    <row r="3222" spans="1:76" ht="15">
      <c r="A3222"/>
      <c r="AC3222"/>
      <c r="AD3222"/>
      <c r="BX3222" s="2"/>
    </row>
    <row r="3223" spans="1:76" ht="15">
      <c r="A3223"/>
      <c r="AC3223"/>
      <c r="AD3223"/>
      <c r="BX3223" s="2"/>
    </row>
    <row r="3224" spans="1:76" ht="15">
      <c r="A3224"/>
      <c r="AC3224"/>
      <c r="AD3224"/>
      <c r="BX3224" s="2"/>
    </row>
    <row r="3225" spans="1:76" ht="15">
      <c r="A3225"/>
      <c r="AC3225"/>
      <c r="AD3225"/>
      <c r="BX3225" s="2"/>
    </row>
    <row r="3226" spans="1:76" ht="15">
      <c r="A3226"/>
      <c r="AC3226"/>
      <c r="AD3226"/>
      <c r="BX3226" s="2"/>
    </row>
    <row r="3227" spans="1:76" ht="15">
      <c r="A3227"/>
      <c r="AC3227"/>
      <c r="AD3227"/>
      <c r="BX3227" s="2"/>
    </row>
    <row r="3228" spans="1:76" ht="15">
      <c r="A3228"/>
      <c r="AC3228"/>
      <c r="AD3228"/>
      <c r="BX3228" s="2"/>
    </row>
    <row r="3229" spans="1:76" ht="15">
      <c r="A3229"/>
      <c r="AC3229"/>
      <c r="AD3229"/>
      <c r="BX3229" s="2"/>
    </row>
    <row r="3230" spans="1:76" ht="15">
      <c r="A3230"/>
      <c r="AC3230"/>
      <c r="AD3230"/>
      <c r="BX3230" s="2"/>
    </row>
    <row r="3231" spans="1:76" ht="15">
      <c r="A3231"/>
      <c r="AC3231"/>
      <c r="AD3231"/>
      <c r="BX3231" s="2"/>
    </row>
    <row r="3232" spans="1:76" ht="15">
      <c r="A3232"/>
      <c r="AC3232"/>
      <c r="AD3232"/>
      <c r="BX3232" s="2"/>
    </row>
    <row r="3233" spans="1:76" ht="15">
      <c r="A3233"/>
      <c r="AC3233"/>
      <c r="AD3233"/>
      <c r="BX3233" s="2"/>
    </row>
    <row r="3234" spans="1:76" ht="15">
      <c r="A3234"/>
      <c r="AC3234"/>
      <c r="AD3234"/>
      <c r="BX3234" s="2"/>
    </row>
    <row r="3235" spans="1:76" ht="15">
      <c r="A3235"/>
      <c r="AC3235"/>
      <c r="AD3235"/>
      <c r="BX3235" s="2"/>
    </row>
    <row r="3236" spans="1:76" ht="15">
      <c r="A3236"/>
      <c r="AC3236"/>
      <c r="AD3236"/>
      <c r="BX3236" s="2"/>
    </row>
    <row r="3237" spans="1:76" ht="15">
      <c r="A3237"/>
      <c r="AC3237"/>
      <c r="AD3237"/>
      <c r="BX3237" s="2"/>
    </row>
    <row r="3238" spans="1:76" ht="15">
      <c r="A3238"/>
      <c r="AC3238"/>
      <c r="AD3238"/>
      <c r="BX3238" s="2"/>
    </row>
    <row r="3239" spans="1:76" ht="15">
      <c r="A3239"/>
      <c r="AC3239"/>
      <c r="AD3239"/>
      <c r="BX3239" s="2"/>
    </row>
    <row r="3240" spans="1:76" ht="15">
      <c r="A3240"/>
      <c r="AC3240"/>
      <c r="AD3240"/>
      <c r="BX3240" s="2"/>
    </row>
    <row r="3241" spans="1:76" ht="15">
      <c r="A3241"/>
      <c r="AC3241"/>
      <c r="AD3241"/>
      <c r="BX3241" s="2"/>
    </row>
    <row r="3242" spans="1:76" ht="15">
      <c r="A3242"/>
      <c r="AC3242"/>
      <c r="AD3242"/>
      <c r="BX3242" s="2"/>
    </row>
    <row r="3243" spans="1:76" ht="15">
      <c r="A3243"/>
      <c r="AC3243"/>
      <c r="AD3243"/>
      <c r="BX3243" s="2"/>
    </row>
    <row r="3244" spans="1:76" ht="15">
      <c r="A3244"/>
      <c r="AC3244"/>
      <c r="AD3244"/>
      <c r="BX3244" s="2"/>
    </row>
    <row r="3245" spans="1:76" ht="15">
      <c r="A3245"/>
      <c r="AC3245"/>
      <c r="AD3245"/>
      <c r="BX3245" s="2"/>
    </row>
    <row r="3246" spans="1:76" ht="15">
      <c r="A3246"/>
      <c r="AC3246"/>
      <c r="AD3246"/>
      <c r="BX3246" s="2"/>
    </row>
    <row r="3247" spans="1:76" ht="15">
      <c r="A3247"/>
      <c r="AC3247"/>
      <c r="AD3247"/>
      <c r="BX3247" s="2"/>
    </row>
    <row r="3248" spans="1:76" ht="15">
      <c r="A3248"/>
      <c r="AC3248"/>
      <c r="AD3248"/>
      <c r="BX3248" s="2"/>
    </row>
    <row r="3249" spans="1:76" ht="15">
      <c r="A3249"/>
      <c r="AC3249"/>
      <c r="AD3249"/>
      <c r="BX3249" s="2"/>
    </row>
    <row r="3250" spans="1:76" ht="15">
      <c r="A3250"/>
      <c r="AC3250"/>
      <c r="AD3250"/>
      <c r="BX3250" s="2"/>
    </row>
    <row r="3251" spans="1:76" ht="15">
      <c r="A3251"/>
      <c r="AC3251"/>
      <c r="AD3251"/>
      <c r="BX3251" s="2"/>
    </row>
    <row r="3252" spans="1:76" ht="15">
      <c r="A3252"/>
      <c r="AC3252"/>
      <c r="AD3252"/>
      <c r="BX3252" s="2"/>
    </row>
    <row r="3253" spans="1:76" ht="15">
      <c r="A3253"/>
      <c r="AC3253"/>
      <c r="AD3253"/>
      <c r="BX3253" s="2"/>
    </row>
    <row r="3254" spans="1:76" ht="15">
      <c r="A3254"/>
      <c r="AC3254"/>
      <c r="AD3254"/>
      <c r="BX3254" s="2"/>
    </row>
    <row r="3255" spans="1:76" ht="15">
      <c r="A3255"/>
      <c r="AC3255"/>
      <c r="AD3255"/>
      <c r="BX3255" s="2"/>
    </row>
    <row r="3256" spans="1:76" ht="15">
      <c r="A3256"/>
      <c r="AC3256"/>
      <c r="AD3256"/>
      <c r="BX3256" s="2"/>
    </row>
    <row r="3257" spans="1:76" ht="15">
      <c r="A3257"/>
      <c r="AC3257"/>
      <c r="AD3257"/>
      <c r="BX3257" s="2"/>
    </row>
    <row r="3258" spans="1:76" ht="15">
      <c r="A3258"/>
      <c r="AC3258"/>
      <c r="AD3258"/>
      <c r="BX3258" s="2"/>
    </row>
    <row r="3259" spans="1:76" ht="15">
      <c r="A3259"/>
      <c r="AC3259"/>
      <c r="AD3259"/>
      <c r="BX3259" s="2"/>
    </row>
    <row r="3260" spans="1:76" ht="15">
      <c r="A3260"/>
      <c r="AC3260"/>
      <c r="AD3260"/>
      <c r="BX3260" s="2"/>
    </row>
    <row r="3261" spans="1:76" ht="15">
      <c r="A3261"/>
      <c r="AC3261"/>
      <c r="AD3261"/>
      <c r="BX3261" s="2"/>
    </row>
    <row r="3262" spans="1:76" ht="15">
      <c r="A3262"/>
      <c r="AC3262"/>
      <c r="AD3262"/>
      <c r="BX3262" s="2"/>
    </row>
    <row r="3263" spans="1:76" ht="15">
      <c r="A3263"/>
      <c r="AC3263"/>
      <c r="AD3263"/>
      <c r="BX3263" s="2"/>
    </row>
    <row r="3264" spans="1:76" ht="15">
      <c r="A3264"/>
      <c r="AC3264"/>
      <c r="AD3264"/>
      <c r="BX3264" s="2"/>
    </row>
    <row r="3265" spans="1:76" ht="15">
      <c r="A3265"/>
      <c r="AC3265"/>
      <c r="AD3265"/>
      <c r="BX3265" s="2"/>
    </row>
    <row r="3266" spans="1:76" ht="15">
      <c r="A3266"/>
      <c r="AC3266"/>
      <c r="AD3266"/>
      <c r="BX3266" s="2"/>
    </row>
    <row r="3267" spans="1:76" ht="15">
      <c r="A3267"/>
      <c r="AC3267"/>
      <c r="AD3267"/>
      <c r="BX3267" s="2"/>
    </row>
    <row r="3268" spans="1:76" ht="15">
      <c r="A3268"/>
      <c r="AC3268"/>
      <c r="AD3268"/>
      <c r="BX3268" s="2"/>
    </row>
    <row r="3269" spans="1:76" ht="15">
      <c r="A3269"/>
      <c r="AC3269"/>
      <c r="AD3269"/>
      <c r="BX3269" s="2"/>
    </row>
    <row r="3270" spans="1:76" ht="15">
      <c r="A3270"/>
      <c r="AC3270"/>
      <c r="AD3270"/>
      <c r="BX3270" s="2"/>
    </row>
    <row r="3271" spans="1:76" ht="15">
      <c r="A3271"/>
      <c r="AC3271"/>
      <c r="AD3271"/>
      <c r="BX3271" s="2"/>
    </row>
    <row r="3272" spans="1:76" ht="15">
      <c r="A3272"/>
      <c r="AC3272"/>
      <c r="AD3272"/>
      <c r="BX3272" s="2"/>
    </row>
    <row r="3273" spans="1:76" ht="15">
      <c r="A3273"/>
      <c r="AC3273"/>
      <c r="AD3273"/>
      <c r="BX3273" s="2"/>
    </row>
    <row r="3274" spans="1:76" ht="15">
      <c r="A3274"/>
      <c r="AC3274"/>
      <c r="AD3274"/>
      <c r="BX3274" s="2"/>
    </row>
    <row r="3275" spans="1:76" ht="15">
      <c r="A3275"/>
      <c r="AC3275"/>
      <c r="AD3275"/>
      <c r="BX3275" s="2"/>
    </row>
    <row r="3276" spans="1:76" ht="15">
      <c r="A3276"/>
      <c r="AC3276"/>
      <c r="AD3276"/>
      <c r="BX3276" s="2"/>
    </row>
    <row r="3277" spans="1:76" ht="15">
      <c r="A3277"/>
      <c r="AC3277"/>
      <c r="AD3277"/>
      <c r="BX3277" s="2"/>
    </row>
    <row r="3278" spans="1:76" ht="15">
      <c r="A3278"/>
      <c r="AC3278"/>
      <c r="AD3278"/>
      <c r="BX3278" s="2"/>
    </row>
    <row r="3279" spans="1:76" ht="15">
      <c r="A3279"/>
      <c r="AC3279"/>
      <c r="AD3279"/>
      <c r="BX3279" s="2"/>
    </row>
    <row r="3280" spans="1:76" ht="15">
      <c r="A3280"/>
      <c r="AC3280"/>
      <c r="AD3280"/>
      <c r="BX3280" s="2"/>
    </row>
    <row r="3281" spans="1:76" ht="15">
      <c r="A3281"/>
      <c r="AC3281"/>
      <c r="AD3281"/>
      <c r="BX3281" s="2"/>
    </row>
    <row r="3282" spans="1:76" ht="15">
      <c r="A3282"/>
      <c r="AC3282"/>
      <c r="AD3282"/>
      <c r="BX3282" s="2"/>
    </row>
    <row r="3283" spans="1:76" ht="15">
      <c r="A3283"/>
      <c r="AC3283"/>
      <c r="AD3283"/>
      <c r="BX3283" s="2"/>
    </row>
    <row r="3284" spans="1:76" ht="15">
      <c r="A3284"/>
      <c r="AC3284"/>
      <c r="AD3284"/>
      <c r="BX3284" s="2"/>
    </row>
    <row r="3285" spans="1:76" ht="15">
      <c r="A3285"/>
      <c r="AC3285"/>
      <c r="AD3285"/>
      <c r="BX3285" s="2"/>
    </row>
    <row r="3286" spans="1:76" ht="15">
      <c r="A3286"/>
      <c r="AC3286"/>
      <c r="AD3286"/>
      <c r="BX3286" s="2"/>
    </row>
    <row r="3287" spans="1:76" ht="15">
      <c r="A3287"/>
      <c r="AC3287"/>
      <c r="AD3287"/>
      <c r="BX3287" s="2"/>
    </row>
    <row r="3288" spans="1:76" ht="15">
      <c r="A3288"/>
      <c r="AC3288"/>
      <c r="AD3288"/>
      <c r="BX3288" s="2"/>
    </row>
    <row r="3289" spans="1:76" ht="15">
      <c r="A3289"/>
      <c r="AC3289"/>
      <c r="AD3289"/>
      <c r="BX3289" s="2"/>
    </row>
    <row r="3290" spans="1:76" ht="15">
      <c r="A3290"/>
      <c r="AC3290"/>
      <c r="AD3290"/>
      <c r="BX3290" s="2"/>
    </row>
    <row r="3291" spans="1:76" ht="15">
      <c r="A3291"/>
      <c r="AC3291"/>
      <c r="AD3291"/>
      <c r="BX3291" s="2"/>
    </row>
    <row r="3292" spans="1:76" ht="15">
      <c r="A3292"/>
      <c r="AC3292"/>
      <c r="AD3292"/>
      <c r="BX3292" s="2"/>
    </row>
    <row r="3293" spans="1:76" ht="15">
      <c r="A3293"/>
      <c r="AC3293"/>
      <c r="AD3293"/>
      <c r="BX3293" s="2"/>
    </row>
    <row r="3294" spans="1:76" ht="15">
      <c r="A3294"/>
      <c r="AC3294"/>
      <c r="AD3294"/>
      <c r="BX3294" s="2"/>
    </row>
    <row r="3295" spans="1:76" ht="15">
      <c r="A3295"/>
      <c r="AC3295"/>
      <c r="AD3295"/>
      <c r="BX3295" s="2"/>
    </row>
    <row r="3296" spans="1:76" ht="15">
      <c r="A3296"/>
      <c r="AC3296"/>
      <c r="AD3296"/>
      <c r="BX3296" s="2"/>
    </row>
    <row r="3297" spans="1:76" ht="15">
      <c r="A3297"/>
      <c r="AC3297"/>
      <c r="AD3297"/>
      <c r="BX3297" s="2"/>
    </row>
    <row r="3298" spans="1:76" ht="15">
      <c r="A3298"/>
      <c r="AC3298"/>
      <c r="AD3298"/>
      <c r="BX3298" s="2"/>
    </row>
    <row r="3299" spans="1:76" ht="15">
      <c r="A3299"/>
      <c r="AC3299"/>
      <c r="AD3299"/>
      <c r="BX3299" s="2"/>
    </row>
    <row r="3300" spans="1:76" ht="15">
      <c r="A3300"/>
      <c r="AC3300"/>
      <c r="AD3300"/>
      <c r="BX3300" s="2"/>
    </row>
    <row r="3301" spans="1:76" ht="15">
      <c r="A3301"/>
      <c r="AC3301"/>
      <c r="AD3301"/>
      <c r="BX3301" s="2"/>
    </row>
    <row r="3302" spans="1:76" ht="15">
      <c r="A3302"/>
      <c r="AC3302"/>
      <c r="AD3302"/>
      <c r="BX3302" s="2"/>
    </row>
    <row r="3303" spans="1:76" ht="15">
      <c r="A3303"/>
      <c r="AC3303"/>
      <c r="AD3303"/>
      <c r="BX3303" s="2"/>
    </row>
    <row r="3304" spans="1:76" ht="15">
      <c r="A3304"/>
      <c r="AC3304"/>
      <c r="AD3304"/>
      <c r="BX3304" s="2"/>
    </row>
    <row r="3305" spans="1:76" ht="15">
      <c r="A3305"/>
      <c r="AC3305"/>
      <c r="AD3305"/>
      <c r="BX3305" s="2"/>
    </row>
    <row r="3306" spans="1:76" ht="15">
      <c r="A3306"/>
      <c r="AC3306"/>
      <c r="AD3306"/>
      <c r="BX3306" s="2"/>
    </row>
    <row r="3307" spans="1:76" ht="15">
      <c r="A3307"/>
      <c r="AC3307"/>
      <c r="AD3307"/>
      <c r="BX3307" s="2"/>
    </row>
    <row r="3308" spans="1:76" ht="15">
      <c r="A3308"/>
      <c r="AC3308"/>
      <c r="AD3308"/>
      <c r="BX3308" s="2"/>
    </row>
    <row r="3309" spans="1:76" ht="15">
      <c r="A3309"/>
      <c r="AC3309"/>
      <c r="AD3309"/>
      <c r="BX3309" s="2"/>
    </row>
    <row r="3310" spans="1:76" ht="15">
      <c r="A3310"/>
      <c r="AC3310"/>
      <c r="AD3310"/>
      <c r="BX3310" s="2"/>
    </row>
    <row r="3311" spans="1:76" ht="15">
      <c r="A3311"/>
      <c r="AC3311"/>
      <c r="AD3311"/>
      <c r="BX3311" s="2"/>
    </row>
    <row r="3312" spans="1:76" ht="15">
      <c r="A3312"/>
      <c r="AC3312"/>
      <c r="AD3312"/>
      <c r="BX3312" s="2"/>
    </row>
    <row r="3313" spans="1:76" ht="15">
      <c r="A3313"/>
      <c r="AC3313"/>
      <c r="AD3313"/>
      <c r="BX3313" s="2"/>
    </row>
    <row r="3314" spans="1:76" ht="15">
      <c r="A3314"/>
      <c r="AC3314"/>
      <c r="AD3314"/>
      <c r="BX3314" s="2"/>
    </row>
    <row r="3315" spans="1:76" ht="15">
      <c r="A3315"/>
      <c r="AC3315"/>
      <c r="AD3315"/>
      <c r="BX3315" s="2"/>
    </row>
    <row r="3316" spans="1:76" ht="15">
      <c r="A3316"/>
      <c r="AC3316"/>
      <c r="AD3316"/>
      <c r="BX3316" s="2"/>
    </row>
    <row r="3317" spans="1:76" ht="15">
      <c r="A3317"/>
      <c r="AC3317"/>
      <c r="AD3317"/>
      <c r="BX3317" s="2"/>
    </row>
    <row r="3318" spans="1:76" ht="15">
      <c r="A3318"/>
      <c r="AC3318"/>
      <c r="AD3318"/>
      <c r="BX3318" s="2"/>
    </row>
    <row r="3319" spans="1:76" ht="15">
      <c r="A3319"/>
      <c r="AC3319"/>
      <c r="AD3319"/>
      <c r="BX3319" s="2"/>
    </row>
    <row r="3320" spans="1:76" ht="15">
      <c r="A3320"/>
      <c r="AC3320"/>
      <c r="AD3320"/>
      <c r="BX3320" s="2"/>
    </row>
    <row r="3321" spans="1:76" ht="15">
      <c r="A3321"/>
      <c r="AC3321"/>
      <c r="AD3321"/>
      <c r="BX3321" s="2"/>
    </row>
    <row r="3322" spans="1:76" ht="15">
      <c r="A3322"/>
      <c r="AC3322"/>
      <c r="AD3322"/>
      <c r="BX3322" s="2"/>
    </row>
    <row r="3323" spans="1:76" ht="15">
      <c r="A3323"/>
      <c r="AC3323"/>
      <c r="AD3323"/>
      <c r="BX3323" s="2"/>
    </row>
    <row r="3324" spans="1:76" ht="15">
      <c r="A3324"/>
      <c r="AC3324"/>
      <c r="AD3324"/>
      <c r="BX3324" s="2"/>
    </row>
    <row r="3325" spans="1:76" ht="15">
      <c r="A3325"/>
      <c r="AC3325"/>
      <c r="AD3325"/>
      <c r="BX3325" s="2"/>
    </row>
    <row r="3326" spans="1:76" ht="15">
      <c r="A3326"/>
      <c r="AC3326"/>
      <c r="AD3326"/>
      <c r="BX3326" s="2"/>
    </row>
    <row r="3327" spans="1:76" ht="15">
      <c r="A3327"/>
      <c r="AC3327"/>
      <c r="AD3327"/>
      <c r="BX3327" s="2"/>
    </row>
    <row r="3328" spans="1:76" ht="15">
      <c r="A3328"/>
      <c r="AC3328"/>
      <c r="AD3328"/>
      <c r="BX3328" s="2"/>
    </row>
    <row r="3329" spans="1:76" ht="15">
      <c r="A3329"/>
      <c r="AC3329"/>
      <c r="AD3329"/>
      <c r="BX3329" s="2"/>
    </row>
    <row r="3330" spans="1:76" ht="15">
      <c r="A3330"/>
      <c r="AC3330"/>
      <c r="AD3330"/>
      <c r="BX3330" s="2"/>
    </row>
    <row r="3331" spans="1:76" ht="15">
      <c r="A3331"/>
      <c r="AC3331"/>
      <c r="AD3331"/>
      <c r="BX3331" s="2"/>
    </row>
    <row r="3332" spans="1:76" ht="15">
      <c r="A3332"/>
      <c r="AC3332"/>
      <c r="AD3332"/>
      <c r="BX3332" s="2"/>
    </row>
    <row r="3333" spans="1:76" ht="15">
      <c r="A3333"/>
      <c r="AC3333"/>
      <c r="AD3333"/>
      <c r="BX3333" s="2"/>
    </row>
    <row r="3334" spans="1:76" ht="15">
      <c r="A3334"/>
      <c r="AC3334"/>
      <c r="AD3334"/>
      <c r="BX3334" s="2"/>
    </row>
    <row r="3335" spans="1:76" ht="15">
      <c r="A3335"/>
      <c r="AC3335"/>
      <c r="AD3335"/>
      <c r="BX3335" s="2"/>
    </row>
    <row r="3336" spans="1:76" ht="15">
      <c r="A3336"/>
      <c r="AC3336"/>
      <c r="AD3336"/>
      <c r="BX3336" s="2"/>
    </row>
    <row r="3337" spans="1:76" ht="15">
      <c r="A3337"/>
      <c r="AC3337"/>
      <c r="AD3337"/>
      <c r="BX3337" s="2"/>
    </row>
    <row r="3338" spans="1:76" ht="15">
      <c r="A3338"/>
      <c r="AC3338"/>
      <c r="AD3338"/>
      <c r="BX3338" s="2"/>
    </row>
    <row r="3339" spans="1:76" ht="15">
      <c r="A3339"/>
      <c r="AC3339"/>
      <c r="AD3339"/>
      <c r="BX3339" s="2"/>
    </row>
    <row r="3340" spans="1:76" ht="15">
      <c r="A3340"/>
      <c r="AC3340"/>
      <c r="AD3340"/>
      <c r="BX3340" s="2"/>
    </row>
    <row r="3341" spans="1:76" ht="15">
      <c r="A3341"/>
      <c r="AC3341"/>
      <c r="AD3341"/>
      <c r="BX3341" s="2"/>
    </row>
    <row r="3342" spans="1:76" ht="15">
      <c r="A3342"/>
      <c r="AC3342"/>
      <c r="AD3342"/>
      <c r="BX3342" s="2"/>
    </row>
    <row r="3343" spans="1:76" ht="15">
      <c r="A3343"/>
      <c r="AC3343"/>
      <c r="AD3343"/>
      <c r="BX3343" s="2"/>
    </row>
    <row r="3344" spans="1:76" ht="15">
      <c r="A3344"/>
      <c r="AC3344"/>
      <c r="AD3344"/>
      <c r="BX3344" s="2"/>
    </row>
    <row r="3345" spans="1:76" ht="15">
      <c r="A3345"/>
      <c r="AC3345"/>
      <c r="AD3345"/>
      <c r="BX3345" s="2"/>
    </row>
    <row r="3346" spans="1:76" ht="15">
      <c r="A3346"/>
      <c r="AC3346"/>
      <c r="AD3346"/>
      <c r="BX3346" s="2"/>
    </row>
    <row r="3347" spans="1:76" ht="15">
      <c r="A3347"/>
      <c r="AC3347"/>
      <c r="AD3347"/>
      <c r="BX3347" s="2"/>
    </row>
    <row r="3348" spans="1:76" ht="15">
      <c r="A3348"/>
      <c r="AC3348"/>
      <c r="AD3348"/>
      <c r="BX3348" s="2"/>
    </row>
    <row r="3349" spans="1:76" ht="15">
      <c r="A3349"/>
      <c r="AC3349"/>
      <c r="AD3349"/>
      <c r="BX3349" s="2"/>
    </row>
    <row r="3350" spans="1:76" ht="15">
      <c r="A3350"/>
      <c r="AC3350"/>
      <c r="AD3350"/>
      <c r="BX3350" s="2"/>
    </row>
    <row r="3351" spans="1:76" ht="15">
      <c r="A3351"/>
      <c r="AC3351"/>
      <c r="AD3351"/>
      <c r="BX3351" s="2"/>
    </row>
    <row r="3352" spans="1:76" ht="15">
      <c r="A3352"/>
      <c r="AC3352"/>
      <c r="AD3352"/>
      <c r="BX3352" s="2"/>
    </row>
    <row r="3353" spans="1:76" ht="15">
      <c r="A3353"/>
      <c r="AC3353"/>
      <c r="AD3353"/>
      <c r="BX3353" s="2"/>
    </row>
    <row r="3354" spans="1:76" ht="15">
      <c r="A3354"/>
      <c r="AC3354"/>
      <c r="AD3354"/>
      <c r="BX3354" s="2"/>
    </row>
    <row r="3355" spans="1:76" ht="15">
      <c r="A3355"/>
      <c r="AC3355"/>
      <c r="AD3355"/>
      <c r="BX3355" s="2"/>
    </row>
    <row r="3356" spans="1:76" ht="15">
      <c r="A3356"/>
      <c r="AC3356"/>
      <c r="AD3356"/>
      <c r="BX3356" s="2"/>
    </row>
    <row r="3357" spans="1:76" ht="15">
      <c r="A3357"/>
      <c r="AC3357"/>
      <c r="AD3357"/>
      <c r="BX3357" s="2"/>
    </row>
    <row r="3358" spans="1:76" ht="15">
      <c r="A3358"/>
      <c r="AC3358"/>
      <c r="AD3358"/>
      <c r="BX3358" s="2"/>
    </row>
    <row r="3359" spans="1:76" ht="15">
      <c r="A3359"/>
      <c r="AC3359"/>
      <c r="AD3359"/>
      <c r="BX3359" s="2"/>
    </row>
    <row r="3360" spans="1:76" ht="15">
      <c r="A3360"/>
      <c r="AC3360"/>
      <c r="AD3360"/>
      <c r="BX3360" s="2"/>
    </row>
    <row r="3361" spans="1:76" ht="15">
      <c r="A3361"/>
      <c r="AC3361"/>
      <c r="AD3361"/>
      <c r="BX3361" s="2"/>
    </row>
    <row r="3362" spans="1:76" ht="15">
      <c r="A3362"/>
      <c r="AC3362"/>
      <c r="AD3362"/>
      <c r="BX3362" s="2"/>
    </row>
    <row r="3363" spans="1:76" ht="15">
      <c r="A3363"/>
      <c r="AC3363"/>
      <c r="AD3363"/>
      <c r="BX3363" s="2"/>
    </row>
    <row r="3364" spans="1:76" ht="15">
      <c r="A3364"/>
      <c r="AC3364"/>
      <c r="AD3364"/>
      <c r="BX3364" s="2"/>
    </row>
    <row r="3365" spans="1:76" ht="15">
      <c r="A3365"/>
      <c r="AC3365"/>
      <c r="AD3365"/>
      <c r="BX3365" s="2"/>
    </row>
    <row r="3366" spans="1:76" ht="15">
      <c r="A3366"/>
      <c r="AC3366"/>
      <c r="AD3366"/>
      <c r="BX3366" s="2"/>
    </row>
    <row r="3367" spans="1:76" ht="15">
      <c r="A3367"/>
      <c r="AC3367"/>
      <c r="AD3367"/>
      <c r="BX3367" s="2"/>
    </row>
    <row r="3368" spans="1:76" ht="15">
      <c r="A3368"/>
      <c r="AC3368"/>
      <c r="AD3368"/>
      <c r="BX3368" s="2"/>
    </row>
    <row r="3369" spans="1:76" ht="15">
      <c r="A3369"/>
      <c r="AC3369"/>
      <c r="AD3369"/>
      <c r="BX3369" s="2"/>
    </row>
    <row r="3370" spans="1:76" ht="15">
      <c r="A3370"/>
      <c r="AC3370"/>
      <c r="AD3370"/>
      <c r="BX3370" s="2"/>
    </row>
    <row r="3371" spans="1:76" ht="15">
      <c r="A3371"/>
      <c r="AC3371"/>
      <c r="AD3371"/>
      <c r="BX3371" s="2"/>
    </row>
    <row r="3372" spans="1:76" ht="15">
      <c r="A3372"/>
      <c r="AC3372"/>
      <c r="AD3372"/>
      <c r="BX3372" s="2"/>
    </row>
    <row r="3373" spans="1:76" ht="15">
      <c r="A3373"/>
      <c r="AC3373"/>
      <c r="AD3373"/>
      <c r="BX3373" s="2"/>
    </row>
    <row r="3374" spans="1:76" ht="15">
      <c r="A3374"/>
      <c r="AC3374"/>
      <c r="AD3374"/>
      <c r="BX3374" s="2"/>
    </row>
    <row r="3375" spans="1:76" ht="15">
      <c r="A3375"/>
      <c r="AC3375"/>
      <c r="AD3375"/>
      <c r="BX3375" s="2"/>
    </row>
    <row r="3376" spans="1:76" ht="15">
      <c r="A3376"/>
      <c r="AC3376"/>
      <c r="AD3376"/>
      <c r="BX3376" s="2"/>
    </row>
    <row r="3377" spans="1:76" ht="15">
      <c r="A3377"/>
      <c r="AC3377"/>
      <c r="AD3377"/>
      <c r="BX3377" s="2"/>
    </row>
    <row r="3378" spans="1:76" ht="15">
      <c r="A3378"/>
      <c r="AC3378"/>
      <c r="AD3378"/>
      <c r="BX3378" s="2"/>
    </row>
    <row r="3379" spans="1:76" ht="15">
      <c r="A3379"/>
      <c r="AC3379"/>
      <c r="AD3379"/>
      <c r="BX3379" s="2"/>
    </row>
    <row r="3380" spans="1:76" ht="15">
      <c r="A3380"/>
      <c r="AC3380"/>
      <c r="AD3380"/>
      <c r="BX3380" s="2"/>
    </row>
    <row r="3381" spans="1:76" ht="15">
      <c r="A3381"/>
      <c r="AC3381"/>
      <c r="AD3381"/>
      <c r="BX3381" s="2"/>
    </row>
    <row r="3382" spans="1:76" ht="15">
      <c r="A3382"/>
      <c r="AC3382"/>
      <c r="AD3382"/>
      <c r="BX3382" s="2"/>
    </row>
    <row r="3383" spans="1:76" ht="15">
      <c r="A3383"/>
      <c r="AC3383"/>
      <c r="AD3383"/>
      <c r="BX3383" s="2"/>
    </row>
    <row r="3384" spans="1:76" ht="15">
      <c r="A3384"/>
      <c r="AC3384"/>
      <c r="AD3384"/>
      <c r="BX3384" s="2"/>
    </row>
    <row r="3385" spans="1:76" ht="15">
      <c r="A3385"/>
      <c r="AC3385"/>
      <c r="AD3385"/>
      <c r="BX3385" s="2"/>
    </row>
    <row r="3386" spans="1:76" ht="15">
      <c r="A3386"/>
      <c r="AC3386"/>
      <c r="AD3386"/>
      <c r="BX3386" s="2"/>
    </row>
    <row r="3387" spans="1:76" ht="15">
      <c r="A3387"/>
      <c r="AC3387"/>
      <c r="AD3387"/>
      <c r="BX3387" s="2"/>
    </row>
    <row r="3388" spans="1:76" ht="15">
      <c r="A3388"/>
      <c r="AC3388"/>
      <c r="AD3388"/>
      <c r="BX3388" s="2"/>
    </row>
    <row r="3389" spans="1:76" ht="15">
      <c r="A3389"/>
      <c r="AC3389"/>
      <c r="AD3389"/>
      <c r="BX3389" s="2"/>
    </row>
    <row r="3390" spans="1:76" ht="15">
      <c r="A3390"/>
      <c r="AC3390"/>
      <c r="AD3390"/>
      <c r="BX3390" s="2"/>
    </row>
    <row r="3391" spans="1:76" ht="15">
      <c r="A3391"/>
      <c r="AC3391"/>
      <c r="AD3391"/>
      <c r="BX3391" s="2"/>
    </row>
    <row r="3392" spans="1:76" ht="15">
      <c r="A3392"/>
      <c r="AC3392"/>
      <c r="AD3392"/>
      <c r="BX3392" s="2"/>
    </row>
    <row r="3393" spans="1:76" ht="15">
      <c r="A3393"/>
      <c r="AC3393"/>
      <c r="AD3393"/>
      <c r="BX3393" s="2"/>
    </row>
    <row r="3394" spans="1:76" ht="15">
      <c r="A3394"/>
      <c r="AC3394"/>
      <c r="AD3394"/>
      <c r="BX3394" s="2"/>
    </row>
    <row r="3395" spans="1:76" ht="15">
      <c r="A3395"/>
      <c r="AC3395"/>
      <c r="AD3395"/>
      <c r="BX3395" s="2"/>
    </row>
    <row r="3396" spans="1:76" ht="15">
      <c r="A3396"/>
      <c r="AC3396"/>
      <c r="AD3396"/>
      <c r="BX3396" s="2"/>
    </row>
    <row r="3397" spans="1:76" ht="15">
      <c r="A3397"/>
      <c r="AC3397"/>
      <c r="AD3397"/>
      <c r="BX3397" s="2"/>
    </row>
    <row r="3398" spans="1:76" ht="15">
      <c r="A3398"/>
      <c r="AC3398"/>
      <c r="AD3398"/>
      <c r="BX3398" s="2"/>
    </row>
    <row r="3399" spans="1:76" ht="15">
      <c r="A3399"/>
      <c r="AC3399"/>
      <c r="AD3399"/>
      <c r="BX3399" s="2"/>
    </row>
    <row r="3400" spans="1:76" ht="15">
      <c r="A3400"/>
      <c r="AC3400"/>
      <c r="AD3400"/>
      <c r="BX3400" s="2"/>
    </row>
    <row r="3401" spans="1:76" ht="15">
      <c r="A3401"/>
      <c r="AC3401"/>
      <c r="AD3401"/>
      <c r="BX3401" s="2"/>
    </row>
    <row r="3402" spans="1:76" ht="15">
      <c r="A3402"/>
      <c r="AC3402"/>
      <c r="AD3402"/>
      <c r="BX3402" s="2"/>
    </row>
    <row r="3403" spans="1:76" ht="15">
      <c r="A3403"/>
      <c r="AC3403"/>
      <c r="AD3403"/>
      <c r="BX3403" s="2"/>
    </row>
    <row r="3404" spans="1:76" ht="15">
      <c r="A3404"/>
      <c r="AC3404"/>
      <c r="AD3404"/>
      <c r="BX3404" s="2"/>
    </row>
    <row r="3405" spans="1:76" ht="15">
      <c r="A3405"/>
      <c r="AC3405"/>
      <c r="AD3405"/>
      <c r="BX3405" s="2"/>
    </row>
    <row r="3406" spans="1:76" ht="15">
      <c r="A3406"/>
      <c r="AC3406"/>
      <c r="AD3406"/>
      <c r="BX3406" s="2"/>
    </row>
    <row r="3407" spans="1:76" ht="15">
      <c r="A3407"/>
      <c r="AC3407"/>
      <c r="AD3407"/>
      <c r="BX3407" s="2"/>
    </row>
    <row r="3408" spans="1:76" ht="15">
      <c r="A3408"/>
      <c r="AC3408"/>
      <c r="AD3408"/>
      <c r="BX3408" s="2"/>
    </row>
    <row r="3409" spans="1:76" ht="15">
      <c r="A3409"/>
      <c r="AC3409"/>
      <c r="AD3409"/>
      <c r="BX3409" s="2"/>
    </row>
    <row r="3410" spans="1:76" ht="15">
      <c r="A3410"/>
      <c r="AC3410"/>
      <c r="AD3410"/>
      <c r="BX3410" s="2"/>
    </row>
    <row r="3411" spans="1:76" ht="15">
      <c r="A3411"/>
      <c r="AC3411"/>
      <c r="AD3411"/>
      <c r="BX3411" s="2"/>
    </row>
    <row r="3412" spans="1:76" ht="15">
      <c r="A3412"/>
      <c r="AC3412"/>
      <c r="AD3412"/>
      <c r="BX3412" s="2"/>
    </row>
    <row r="3413" spans="1:76" ht="15">
      <c r="A3413"/>
      <c r="AC3413"/>
      <c r="AD3413"/>
      <c r="BX3413" s="2"/>
    </row>
    <row r="3414" spans="1:76" ht="15">
      <c r="A3414"/>
      <c r="AC3414"/>
      <c r="AD3414"/>
      <c r="BX3414" s="2"/>
    </row>
    <row r="3415" spans="1:76" ht="15">
      <c r="A3415"/>
      <c r="AC3415"/>
      <c r="AD3415"/>
      <c r="BX3415" s="2"/>
    </row>
    <row r="3416" spans="1:76" ht="15">
      <c r="A3416"/>
      <c r="AC3416"/>
      <c r="AD3416"/>
      <c r="BX3416" s="2"/>
    </row>
    <row r="3417" spans="1:76" ht="15">
      <c r="A3417"/>
      <c r="AC3417"/>
      <c r="AD3417"/>
      <c r="BX3417" s="2"/>
    </row>
    <row r="3418" spans="1:76" ht="15">
      <c r="A3418"/>
      <c r="AC3418"/>
      <c r="AD3418"/>
      <c r="BX3418" s="2"/>
    </row>
    <row r="3419" spans="1:76" ht="15">
      <c r="A3419"/>
      <c r="AC3419"/>
      <c r="AD3419"/>
      <c r="BX3419" s="2"/>
    </row>
    <row r="3420" spans="1:76" ht="15">
      <c r="A3420"/>
      <c r="AC3420"/>
      <c r="AD3420"/>
      <c r="BX3420" s="2"/>
    </row>
    <row r="3421" spans="1:76" ht="15">
      <c r="A3421"/>
      <c r="AC3421"/>
      <c r="AD3421"/>
      <c r="BX3421" s="2"/>
    </row>
    <row r="3422" spans="1:76" ht="15">
      <c r="A3422"/>
      <c r="AC3422"/>
      <c r="AD3422"/>
      <c r="BX3422" s="2"/>
    </row>
    <row r="3423" spans="1:76" ht="15">
      <c r="A3423"/>
      <c r="AC3423"/>
      <c r="AD3423"/>
      <c r="BX3423" s="2"/>
    </row>
    <row r="3424" spans="1:76" ht="15">
      <c r="A3424"/>
      <c r="AC3424"/>
      <c r="AD3424"/>
      <c r="BX3424" s="2"/>
    </row>
    <row r="3425" spans="1:76" ht="15">
      <c r="A3425"/>
      <c r="AC3425"/>
      <c r="AD3425"/>
      <c r="BX3425" s="2"/>
    </row>
    <row r="3426" spans="1:76" ht="15">
      <c r="A3426"/>
      <c r="AC3426"/>
      <c r="AD3426"/>
      <c r="BX3426" s="2"/>
    </row>
    <row r="3427" spans="1:76" ht="15">
      <c r="A3427"/>
      <c r="AC3427"/>
      <c r="AD3427"/>
      <c r="BX3427" s="2"/>
    </row>
    <row r="3428" spans="1:76" ht="15">
      <c r="A3428"/>
      <c r="AC3428"/>
      <c r="AD3428"/>
      <c r="BX3428" s="2"/>
    </row>
    <row r="3429" spans="1:76" ht="15">
      <c r="A3429"/>
      <c r="AC3429"/>
      <c r="AD3429"/>
      <c r="BX3429" s="2"/>
    </row>
    <row r="3430" spans="1:76" ht="15">
      <c r="A3430"/>
      <c r="AC3430"/>
      <c r="AD3430"/>
      <c r="BX3430" s="2"/>
    </row>
    <row r="3431" spans="1:76" ht="15">
      <c r="A3431"/>
      <c r="AC3431"/>
      <c r="AD3431"/>
      <c r="BX3431" s="2"/>
    </row>
    <row r="3432" spans="1:76" ht="15">
      <c r="A3432"/>
      <c r="AC3432"/>
      <c r="AD3432"/>
      <c r="BX3432" s="2"/>
    </row>
    <row r="3433" spans="1:76" ht="15">
      <c r="A3433"/>
      <c r="AC3433"/>
      <c r="AD3433"/>
      <c r="BX3433" s="2"/>
    </row>
    <row r="3434" spans="1:76" ht="15">
      <c r="A3434"/>
      <c r="AC3434"/>
      <c r="AD3434"/>
      <c r="BX3434" s="2"/>
    </row>
    <row r="3435" spans="1:76" ht="15">
      <c r="A3435"/>
      <c r="AC3435"/>
      <c r="AD3435"/>
      <c r="BX3435" s="2"/>
    </row>
    <row r="3436" spans="1:76" ht="15">
      <c r="A3436"/>
      <c r="AC3436"/>
      <c r="AD3436"/>
      <c r="BX3436" s="2"/>
    </row>
    <row r="3437" spans="1:76" ht="15">
      <c r="A3437"/>
      <c r="AC3437"/>
      <c r="AD3437"/>
      <c r="BX3437" s="2"/>
    </row>
    <row r="3438" spans="1:76" ht="15">
      <c r="A3438"/>
      <c r="AC3438"/>
      <c r="AD3438"/>
      <c r="BX3438" s="2"/>
    </row>
    <row r="3439" spans="1:76" ht="15">
      <c r="A3439"/>
      <c r="AC3439"/>
      <c r="AD3439"/>
      <c r="BX3439" s="2"/>
    </row>
    <row r="3440" spans="1:76" ht="15">
      <c r="A3440"/>
      <c r="AC3440"/>
      <c r="AD3440"/>
      <c r="BX3440" s="2"/>
    </row>
    <row r="3441" spans="1:76" ht="15">
      <c r="A3441"/>
      <c r="AC3441"/>
      <c r="AD3441"/>
      <c r="BX3441" s="2"/>
    </row>
    <row r="3442" spans="1:76" ht="15">
      <c r="A3442"/>
      <c r="AC3442"/>
      <c r="AD3442"/>
      <c r="BX3442" s="2"/>
    </row>
    <row r="3443" spans="1:76" ht="15">
      <c r="A3443"/>
      <c r="AC3443"/>
      <c r="AD3443"/>
      <c r="BX3443" s="2"/>
    </row>
    <row r="3444" spans="1:76" ht="15">
      <c r="A3444"/>
      <c r="AC3444"/>
      <c r="AD3444"/>
      <c r="BX3444" s="2"/>
    </row>
    <row r="3445" spans="1:76" ht="15">
      <c r="A3445"/>
      <c r="AC3445"/>
      <c r="AD3445"/>
      <c r="BX3445" s="2"/>
    </row>
    <row r="3446" spans="1:76" ht="15">
      <c r="A3446"/>
      <c r="AC3446"/>
      <c r="AD3446"/>
      <c r="BX3446" s="2"/>
    </row>
    <row r="3447" spans="1:76" ht="15">
      <c r="A3447"/>
      <c r="AC3447"/>
      <c r="AD3447"/>
      <c r="BX3447" s="2"/>
    </row>
    <row r="3448" spans="1:76" ht="15">
      <c r="A3448"/>
      <c r="AC3448"/>
      <c r="AD3448"/>
      <c r="BX3448" s="2"/>
    </row>
    <row r="3449" spans="1:76" ht="15">
      <c r="A3449"/>
      <c r="AC3449"/>
      <c r="AD3449"/>
      <c r="BX3449" s="2"/>
    </row>
    <row r="3450" spans="1:76" ht="15">
      <c r="A3450"/>
      <c r="AC3450"/>
      <c r="AD3450"/>
      <c r="BX3450" s="2"/>
    </row>
    <row r="3451" spans="1:76" ht="15">
      <c r="A3451"/>
      <c r="AC3451"/>
      <c r="AD3451"/>
      <c r="BX3451" s="2"/>
    </row>
    <row r="3452" spans="1:76" ht="15">
      <c r="A3452"/>
      <c r="AC3452"/>
      <c r="AD3452"/>
      <c r="BX3452" s="2"/>
    </row>
    <row r="3453" spans="1:76" ht="15">
      <c r="A3453"/>
      <c r="AC3453"/>
      <c r="AD3453"/>
      <c r="BX3453" s="2"/>
    </row>
    <row r="3454" spans="1:76" ht="15">
      <c r="A3454"/>
      <c r="AC3454"/>
      <c r="AD3454"/>
      <c r="BX3454" s="2"/>
    </row>
    <row r="3455" spans="1:76" ht="15">
      <c r="A3455"/>
      <c r="AC3455"/>
      <c r="AD3455"/>
      <c r="BX3455" s="2"/>
    </row>
    <row r="3456" spans="1:76" ht="15">
      <c r="A3456"/>
      <c r="AC3456"/>
      <c r="AD3456"/>
      <c r="BX3456" s="2"/>
    </row>
    <row r="3457" spans="1:76" ht="15">
      <c r="A3457"/>
      <c r="AC3457"/>
      <c r="AD3457"/>
      <c r="BX3457" s="2"/>
    </row>
    <row r="3458" spans="1:76" ht="15">
      <c r="A3458"/>
      <c r="AC3458"/>
      <c r="AD3458"/>
      <c r="BX3458" s="2"/>
    </row>
    <row r="3459" spans="1:76" ht="15">
      <c r="A3459"/>
      <c r="AC3459"/>
      <c r="AD3459"/>
      <c r="BX3459" s="2"/>
    </row>
    <row r="3460" spans="1:76" ht="15">
      <c r="A3460"/>
      <c r="AC3460"/>
      <c r="AD3460"/>
      <c r="BX3460" s="2"/>
    </row>
    <row r="3461" spans="1:76" ht="15">
      <c r="A3461"/>
      <c r="AC3461"/>
      <c r="AD3461"/>
      <c r="BX3461" s="2"/>
    </row>
    <row r="3462" spans="1:76" ht="15">
      <c r="A3462"/>
      <c r="AC3462"/>
      <c r="AD3462"/>
      <c r="BX3462" s="2"/>
    </row>
    <row r="3463" spans="1:76" ht="15">
      <c r="A3463"/>
      <c r="AC3463"/>
      <c r="AD3463"/>
      <c r="BX3463" s="2"/>
    </row>
    <row r="3464" spans="1:76" ht="15">
      <c r="A3464"/>
      <c r="AC3464"/>
      <c r="AD3464"/>
      <c r="BX3464" s="2"/>
    </row>
    <row r="3465" spans="1:76" ht="15">
      <c r="A3465"/>
      <c r="AC3465"/>
      <c r="AD3465"/>
      <c r="BX3465" s="2"/>
    </row>
    <row r="3466" spans="1:76" ht="15">
      <c r="A3466"/>
      <c r="AC3466"/>
      <c r="AD3466"/>
      <c r="BX3466" s="2"/>
    </row>
    <row r="3467" spans="1:76" ht="15">
      <c r="A3467"/>
      <c r="AC3467"/>
      <c r="AD3467"/>
      <c r="BX3467" s="2"/>
    </row>
    <row r="3468" spans="1:76" ht="15">
      <c r="A3468"/>
      <c r="AC3468"/>
      <c r="AD3468"/>
      <c r="BX3468" s="2"/>
    </row>
    <row r="3469" spans="1:76" ht="15">
      <c r="A3469"/>
      <c r="AC3469"/>
      <c r="AD3469"/>
      <c r="BX3469" s="2"/>
    </row>
    <row r="3470" spans="1:76" ht="15">
      <c r="A3470"/>
      <c r="AC3470"/>
      <c r="AD3470"/>
      <c r="BX3470" s="2"/>
    </row>
    <row r="3471" spans="1:76" ht="15">
      <c r="A3471"/>
      <c r="AC3471"/>
      <c r="AD3471"/>
      <c r="BX3471" s="2"/>
    </row>
    <row r="3472" spans="1:76" ht="15">
      <c r="A3472"/>
      <c r="AC3472"/>
      <c r="AD3472"/>
      <c r="BX3472" s="2"/>
    </row>
    <row r="3473" spans="1:76" ht="15">
      <c r="A3473"/>
      <c r="AC3473"/>
      <c r="AD3473"/>
      <c r="BX3473" s="2"/>
    </row>
    <row r="3474" spans="1:76" ht="15">
      <c r="A3474"/>
      <c r="AC3474"/>
      <c r="AD3474"/>
      <c r="BX3474" s="2"/>
    </row>
    <row r="3475" spans="1:76" ht="15">
      <c r="A3475"/>
      <c r="AC3475"/>
      <c r="AD3475"/>
      <c r="BX3475" s="2"/>
    </row>
    <row r="3476" spans="1:76" ht="15">
      <c r="A3476"/>
      <c r="AC3476"/>
      <c r="AD3476"/>
      <c r="BX3476" s="2"/>
    </row>
    <row r="3477" spans="1:76" ht="15">
      <c r="A3477"/>
      <c r="AC3477"/>
      <c r="AD3477"/>
      <c r="BX3477" s="2"/>
    </row>
    <row r="3478" spans="1:76" ht="15">
      <c r="A3478"/>
      <c r="AC3478"/>
      <c r="AD3478"/>
      <c r="BX3478" s="2"/>
    </row>
    <row r="3479" spans="1:76" ht="15">
      <c r="A3479"/>
      <c r="AC3479"/>
      <c r="AD3479"/>
      <c r="BX3479" s="2"/>
    </row>
    <row r="3480" spans="1:76" ht="15">
      <c r="A3480"/>
      <c r="AC3480"/>
      <c r="AD3480"/>
      <c r="BX3480" s="2"/>
    </row>
    <row r="3481" spans="1:76" ht="15">
      <c r="A3481"/>
      <c r="AC3481"/>
      <c r="AD3481"/>
      <c r="BX3481" s="2"/>
    </row>
    <row r="3482" spans="1:76" ht="15">
      <c r="A3482"/>
      <c r="AC3482"/>
      <c r="AD3482"/>
      <c r="BX3482" s="2"/>
    </row>
    <row r="3483" spans="1:76" ht="15">
      <c r="A3483"/>
      <c r="AC3483"/>
      <c r="AD3483"/>
      <c r="BX3483" s="2"/>
    </row>
    <row r="3484" spans="1:76" ht="15">
      <c r="A3484"/>
      <c r="AC3484"/>
      <c r="AD3484"/>
      <c r="BX3484" s="2"/>
    </row>
    <row r="3485" spans="1:76" ht="15">
      <c r="A3485"/>
      <c r="AC3485"/>
      <c r="AD3485"/>
      <c r="BX3485" s="2"/>
    </row>
    <row r="3486" spans="1:76" ht="15">
      <c r="A3486"/>
      <c r="AC3486"/>
      <c r="AD3486"/>
      <c r="BX3486" s="2"/>
    </row>
    <row r="3487" spans="1:76" ht="15">
      <c r="A3487"/>
      <c r="AC3487"/>
      <c r="AD3487"/>
      <c r="BX3487" s="2"/>
    </row>
    <row r="3488" spans="1:76" ht="15">
      <c r="A3488"/>
      <c r="AC3488"/>
      <c r="AD3488"/>
      <c r="BX3488" s="2"/>
    </row>
    <row r="3489" spans="1:76" ht="15">
      <c r="A3489"/>
      <c r="AC3489"/>
      <c r="AD3489"/>
      <c r="BX3489" s="2"/>
    </row>
    <row r="3490" spans="1:76" ht="15">
      <c r="A3490"/>
      <c r="AC3490"/>
      <c r="AD3490"/>
      <c r="BX3490" s="2"/>
    </row>
    <row r="3491" spans="1:76" ht="15">
      <c r="A3491"/>
      <c r="AC3491"/>
      <c r="AD3491"/>
      <c r="BX3491" s="2"/>
    </row>
    <row r="3492" spans="1:76" ht="15">
      <c r="A3492"/>
      <c r="AC3492"/>
      <c r="AD3492"/>
      <c r="BX3492" s="2"/>
    </row>
    <row r="3493" spans="1:76" ht="15">
      <c r="A3493"/>
      <c r="AC3493"/>
      <c r="AD3493"/>
      <c r="BX3493" s="2"/>
    </row>
    <row r="3494" spans="1:76" ht="15">
      <c r="A3494"/>
      <c r="AC3494"/>
      <c r="AD3494"/>
      <c r="BX3494" s="2"/>
    </row>
    <row r="3495" spans="1:76" ht="15">
      <c r="A3495"/>
      <c r="AC3495"/>
      <c r="AD3495"/>
      <c r="BX3495" s="2"/>
    </row>
    <row r="3496" spans="1:76" ht="15">
      <c r="A3496"/>
      <c r="AC3496"/>
      <c r="AD3496"/>
      <c r="BX3496" s="2"/>
    </row>
    <row r="3497" spans="1:76" ht="15">
      <c r="A3497"/>
      <c r="AC3497"/>
      <c r="AD3497"/>
      <c r="BX3497" s="2"/>
    </row>
    <row r="3498" spans="1:76" ht="15">
      <c r="A3498"/>
      <c r="AC3498"/>
      <c r="AD3498"/>
      <c r="BX3498" s="2"/>
    </row>
    <row r="3499" spans="1:76" ht="15">
      <c r="A3499"/>
      <c r="AC3499"/>
      <c r="AD3499"/>
      <c r="BX3499" s="2"/>
    </row>
    <row r="3500" spans="1:76" ht="15">
      <c r="A3500"/>
      <c r="AC3500"/>
      <c r="AD3500"/>
      <c r="BX3500" s="2"/>
    </row>
    <row r="3501" spans="1:76" ht="15">
      <c r="A3501"/>
      <c r="AC3501"/>
      <c r="AD3501"/>
      <c r="BX3501" s="2"/>
    </row>
    <row r="3502" spans="1:76" ht="15">
      <c r="A3502"/>
      <c r="AC3502"/>
      <c r="AD3502"/>
      <c r="BX3502" s="2"/>
    </row>
    <row r="3503" spans="1:76" ht="15">
      <c r="A3503"/>
      <c r="AC3503"/>
      <c r="AD3503"/>
      <c r="BX3503" s="2"/>
    </row>
    <row r="3504" spans="1:76" ht="15">
      <c r="A3504"/>
      <c r="AC3504"/>
      <c r="AD3504"/>
      <c r="BX3504" s="2"/>
    </row>
    <row r="3505" spans="1:76" ht="15">
      <c r="A3505"/>
      <c r="AC3505"/>
      <c r="AD3505"/>
      <c r="BX3505" s="2"/>
    </row>
    <row r="3506" spans="1:76" ht="15">
      <c r="A3506"/>
      <c r="AC3506"/>
      <c r="AD3506"/>
      <c r="BX3506" s="2"/>
    </row>
    <row r="3507" spans="1:76" ht="15">
      <c r="A3507"/>
      <c r="AC3507"/>
      <c r="AD3507"/>
      <c r="BX3507" s="2"/>
    </row>
    <row r="3508" spans="1:76" ht="15">
      <c r="A3508"/>
      <c r="AC3508"/>
      <c r="AD3508"/>
      <c r="BX3508" s="2"/>
    </row>
    <row r="3509" spans="1:76" ht="15">
      <c r="A3509"/>
      <c r="AC3509"/>
      <c r="AD3509"/>
      <c r="BX3509" s="2"/>
    </row>
    <row r="3510" spans="1:76" ht="15">
      <c r="A3510"/>
      <c r="AC3510"/>
      <c r="AD3510"/>
      <c r="BX3510" s="2"/>
    </row>
    <row r="3511" spans="1:76" ht="15">
      <c r="A3511"/>
      <c r="AC3511"/>
      <c r="AD3511"/>
      <c r="BX3511" s="2"/>
    </row>
    <row r="3512" spans="1:76" ht="15">
      <c r="A3512"/>
      <c r="AC3512"/>
      <c r="AD3512"/>
      <c r="BX3512" s="2"/>
    </row>
    <row r="3513" spans="1:76" ht="15">
      <c r="A3513"/>
      <c r="AC3513"/>
      <c r="AD3513"/>
      <c r="BX3513" s="2"/>
    </row>
    <row r="3514" spans="1:76" ht="15">
      <c r="A3514"/>
      <c r="AC3514"/>
      <c r="AD3514"/>
      <c r="BX3514" s="2"/>
    </row>
    <row r="3515" spans="1:76" ht="15">
      <c r="A3515"/>
      <c r="AC3515"/>
      <c r="AD3515"/>
      <c r="BX3515" s="2"/>
    </row>
    <row r="3516" spans="1:76" ht="15">
      <c r="A3516"/>
      <c r="AC3516"/>
      <c r="AD3516"/>
      <c r="BX3516" s="2"/>
    </row>
    <row r="3517" spans="1:76" ht="15">
      <c r="A3517"/>
      <c r="AC3517"/>
      <c r="AD3517"/>
      <c r="BX3517" s="2"/>
    </row>
    <row r="3518" spans="1:76" ht="15">
      <c r="A3518"/>
      <c r="AC3518"/>
      <c r="AD3518"/>
      <c r="BX3518" s="2"/>
    </row>
    <row r="3519" spans="1:76" ht="15">
      <c r="A3519"/>
      <c r="AC3519"/>
      <c r="AD3519"/>
      <c r="BX3519" s="2"/>
    </row>
    <row r="3520" spans="1:76" ht="15">
      <c r="A3520"/>
      <c r="AC3520"/>
      <c r="AD3520"/>
      <c r="BX3520" s="2"/>
    </row>
    <row r="3521" spans="1:76" ht="15">
      <c r="A3521"/>
      <c r="AC3521"/>
      <c r="AD3521"/>
      <c r="BX3521" s="2"/>
    </row>
    <row r="3522" spans="1:76" ht="15">
      <c r="A3522"/>
      <c r="AC3522"/>
      <c r="AD3522"/>
      <c r="BX3522" s="2"/>
    </row>
    <row r="3523" spans="1:76" ht="15">
      <c r="A3523"/>
      <c r="AC3523"/>
      <c r="AD3523"/>
      <c r="BX3523" s="2"/>
    </row>
    <row r="3524" spans="1:76" ht="15">
      <c r="A3524"/>
      <c r="AC3524"/>
      <c r="AD3524"/>
      <c r="BX3524" s="2"/>
    </row>
    <row r="3525" spans="1:76" ht="15">
      <c r="A3525"/>
      <c r="AC3525"/>
      <c r="AD3525"/>
      <c r="BX3525" s="2"/>
    </row>
    <row r="3526" spans="1:76" ht="15">
      <c r="A3526"/>
      <c r="AC3526"/>
      <c r="AD3526"/>
      <c r="BX3526" s="2"/>
    </row>
    <row r="3527" spans="1:76" ht="15">
      <c r="A3527"/>
      <c r="AC3527"/>
      <c r="AD3527"/>
      <c r="BX3527" s="2"/>
    </row>
    <row r="3528" spans="1:76" ht="15">
      <c r="A3528"/>
      <c r="AC3528"/>
      <c r="AD3528"/>
      <c r="BX3528" s="2"/>
    </row>
    <row r="3529" spans="1:76" ht="15">
      <c r="A3529"/>
      <c r="AC3529"/>
      <c r="AD3529"/>
      <c r="BX3529" s="2"/>
    </row>
    <row r="3530" spans="1:76" ht="15">
      <c r="A3530"/>
      <c r="AC3530"/>
      <c r="AD3530"/>
      <c r="BX3530" s="2"/>
    </row>
    <row r="3531" spans="1:76" ht="15">
      <c r="A3531"/>
      <c r="AC3531"/>
      <c r="AD3531"/>
      <c r="BX3531" s="2"/>
    </row>
    <row r="3532" spans="1:76" ht="15">
      <c r="A3532"/>
      <c r="AC3532"/>
      <c r="AD3532"/>
      <c r="BX3532" s="2"/>
    </row>
    <row r="3533" spans="1:76" ht="15">
      <c r="A3533"/>
      <c r="AC3533"/>
      <c r="AD3533"/>
      <c r="BX3533" s="2"/>
    </row>
    <row r="3534" spans="1:76" ht="15">
      <c r="A3534"/>
      <c r="AC3534"/>
      <c r="AD3534"/>
      <c r="BX3534" s="2"/>
    </row>
    <row r="3535" spans="1:76" ht="15">
      <c r="A3535"/>
      <c r="AC3535"/>
      <c r="AD3535"/>
      <c r="BX3535" s="2"/>
    </row>
    <row r="3536" spans="1:76" ht="15">
      <c r="A3536"/>
      <c r="AC3536"/>
      <c r="AD3536"/>
      <c r="BX3536" s="2"/>
    </row>
    <row r="3537" spans="1:76" ht="15">
      <c r="A3537"/>
      <c r="AC3537"/>
      <c r="AD3537"/>
      <c r="BX3537" s="2"/>
    </row>
    <row r="3538" spans="1:76" ht="15">
      <c r="A3538"/>
      <c r="AC3538"/>
      <c r="AD3538"/>
      <c r="BX3538" s="2"/>
    </row>
    <row r="3539" spans="1:76" ht="15">
      <c r="A3539"/>
      <c r="AC3539"/>
      <c r="AD3539"/>
      <c r="BX3539" s="2"/>
    </row>
    <row r="3540" spans="1:76" ht="15">
      <c r="A3540"/>
      <c r="AC3540"/>
      <c r="AD3540"/>
      <c r="BX3540" s="2"/>
    </row>
    <row r="3541" spans="1:76" ht="15">
      <c r="A3541"/>
      <c r="AC3541"/>
      <c r="AD3541"/>
      <c r="BX3541" s="2"/>
    </row>
    <row r="3542" spans="1:76" ht="15">
      <c r="A3542"/>
      <c r="AC3542"/>
      <c r="AD3542"/>
      <c r="BX3542" s="2"/>
    </row>
    <row r="3543" spans="1:76" ht="15">
      <c r="A3543"/>
      <c r="AC3543"/>
      <c r="AD3543"/>
      <c r="BX3543" s="2"/>
    </row>
    <row r="3544" spans="1:76" ht="15">
      <c r="A3544"/>
      <c r="AC3544"/>
      <c r="AD3544"/>
      <c r="BX3544" s="2"/>
    </row>
    <row r="3545" spans="1:76" ht="15">
      <c r="A3545"/>
      <c r="AC3545"/>
      <c r="AD3545"/>
      <c r="BX3545" s="2"/>
    </row>
    <row r="3546" spans="1:76" ht="15">
      <c r="A3546"/>
      <c r="AC3546"/>
      <c r="AD3546"/>
      <c r="BX3546" s="2"/>
    </row>
    <row r="3547" spans="1:76" ht="15">
      <c r="A3547"/>
      <c r="AC3547"/>
      <c r="AD3547"/>
      <c r="BX3547" s="2"/>
    </row>
    <row r="3548" spans="1:76" ht="15">
      <c r="A3548"/>
      <c r="AC3548"/>
      <c r="AD3548"/>
      <c r="BX3548" s="2"/>
    </row>
    <row r="3549" spans="1:76" ht="15">
      <c r="A3549"/>
      <c r="AC3549"/>
      <c r="AD3549"/>
      <c r="BX3549" s="2"/>
    </row>
    <row r="3550" spans="1:76" ht="15">
      <c r="A3550"/>
      <c r="AC3550"/>
      <c r="AD3550"/>
      <c r="BX3550" s="2"/>
    </row>
    <row r="3551" spans="1:76" ht="15">
      <c r="A3551"/>
      <c r="AC3551"/>
      <c r="AD3551"/>
      <c r="BX3551" s="2"/>
    </row>
    <row r="3552" spans="1:76" ht="15">
      <c r="A3552"/>
      <c r="AC3552"/>
      <c r="AD3552"/>
      <c r="BX3552" s="2"/>
    </row>
    <row r="3553" spans="1:76" ht="15">
      <c r="A3553"/>
      <c r="AC3553"/>
      <c r="AD3553"/>
      <c r="BX3553" s="2"/>
    </row>
    <row r="3554" spans="1:76" ht="15">
      <c r="A3554"/>
      <c r="AC3554"/>
      <c r="AD3554"/>
      <c r="BX3554" s="2"/>
    </row>
    <row r="3555" spans="1:76" ht="15">
      <c r="A3555"/>
      <c r="AC3555"/>
      <c r="AD3555"/>
      <c r="BX3555" s="2"/>
    </row>
    <row r="3556" spans="1:76" ht="15">
      <c r="A3556"/>
      <c r="AC3556"/>
      <c r="AD3556"/>
      <c r="BX3556" s="2"/>
    </row>
    <row r="3557" spans="1:76" ht="15">
      <c r="A3557"/>
      <c r="AC3557"/>
      <c r="AD3557"/>
      <c r="BX3557" s="2"/>
    </row>
    <row r="3558" spans="1:76" ht="15">
      <c r="A3558"/>
      <c r="AC3558"/>
      <c r="AD3558"/>
      <c r="BX3558" s="2"/>
    </row>
    <row r="3559" spans="1:76" ht="15">
      <c r="A3559"/>
      <c r="AC3559"/>
      <c r="AD3559"/>
      <c r="BX3559" s="2"/>
    </row>
    <row r="3560" spans="1:76" ht="15">
      <c r="A3560"/>
      <c r="AC3560"/>
      <c r="AD3560"/>
      <c r="BX3560" s="2"/>
    </row>
    <row r="3561" spans="1:76" ht="15">
      <c r="A3561"/>
      <c r="AC3561"/>
      <c r="AD3561"/>
      <c r="BX3561" s="2"/>
    </row>
    <row r="3562" spans="1:76" ht="15">
      <c r="A3562"/>
      <c r="AC3562"/>
      <c r="AD3562"/>
      <c r="BX3562" s="2"/>
    </row>
    <row r="3563" spans="1:76" ht="15">
      <c r="A3563"/>
      <c r="AC3563"/>
      <c r="AD3563"/>
      <c r="BX3563" s="2"/>
    </row>
    <row r="3564" spans="1:76" ht="15">
      <c r="A3564"/>
      <c r="AC3564"/>
      <c r="AD3564"/>
      <c r="BX3564" s="2"/>
    </row>
    <row r="3565" spans="1:76" ht="15">
      <c r="A3565"/>
      <c r="AC3565"/>
      <c r="AD3565"/>
      <c r="BX3565" s="2"/>
    </row>
    <row r="3566" spans="1:76" ht="15">
      <c r="A3566"/>
      <c r="AC3566"/>
      <c r="AD3566"/>
      <c r="BX3566" s="2"/>
    </row>
    <row r="3567" spans="1:76" ht="15">
      <c r="A3567"/>
      <c r="AC3567"/>
      <c r="AD3567"/>
      <c r="BX3567" s="2"/>
    </row>
    <row r="3568" spans="1:76" ht="15">
      <c r="A3568"/>
      <c r="AC3568"/>
      <c r="AD3568"/>
      <c r="BX3568" s="2"/>
    </row>
    <row r="3569" spans="1:76" ht="15">
      <c r="A3569"/>
      <c r="AC3569"/>
      <c r="AD3569"/>
      <c r="BX3569" s="2"/>
    </row>
    <row r="3570" spans="1:76" ht="15">
      <c r="A3570"/>
      <c r="AC3570"/>
      <c r="AD3570"/>
      <c r="BX3570" s="2"/>
    </row>
    <row r="3571" spans="1:76" ht="15">
      <c r="A3571"/>
      <c r="AC3571"/>
      <c r="AD3571"/>
      <c r="BX3571" s="2"/>
    </row>
    <row r="3572" spans="1:76" ht="15">
      <c r="A3572"/>
      <c r="AC3572"/>
      <c r="AD3572"/>
      <c r="BX3572" s="2"/>
    </row>
    <row r="3573" spans="1:76" ht="15">
      <c r="A3573"/>
      <c r="AC3573"/>
      <c r="AD3573"/>
      <c r="BX3573" s="2"/>
    </row>
    <row r="3574" spans="1:76" ht="15">
      <c r="A3574"/>
      <c r="AC3574"/>
      <c r="AD3574"/>
      <c r="BX3574" s="2"/>
    </row>
    <row r="3575" spans="1:76" ht="15">
      <c r="A3575"/>
      <c r="AC3575"/>
      <c r="AD3575"/>
      <c r="BX3575" s="2"/>
    </row>
    <row r="3576" spans="1:76" ht="15">
      <c r="A3576"/>
      <c r="AC3576"/>
      <c r="AD3576"/>
      <c r="BX3576" s="2"/>
    </row>
    <row r="3577" spans="1:76" ht="15">
      <c r="A3577"/>
      <c r="AC3577"/>
      <c r="AD3577"/>
      <c r="BX3577" s="2"/>
    </row>
    <row r="3578" spans="1:76" ht="15">
      <c r="A3578"/>
      <c r="AC3578"/>
      <c r="AD3578"/>
      <c r="BX3578" s="2"/>
    </row>
    <row r="3579" spans="1:76" ht="15">
      <c r="A3579"/>
      <c r="AC3579"/>
      <c r="AD3579"/>
      <c r="BX3579" s="2"/>
    </row>
    <row r="3580" spans="1:76" ht="15">
      <c r="A3580"/>
      <c r="AC3580"/>
      <c r="AD3580"/>
      <c r="BX3580" s="2"/>
    </row>
    <row r="3581" spans="1:76" ht="15">
      <c r="A3581"/>
      <c r="AC3581"/>
      <c r="AD3581"/>
      <c r="BX3581" s="2"/>
    </row>
    <row r="3582" spans="1:76" ht="15">
      <c r="A3582"/>
      <c r="AC3582"/>
      <c r="AD3582"/>
      <c r="BX3582" s="2"/>
    </row>
    <row r="3583" spans="1:76" ht="15">
      <c r="A3583"/>
      <c r="AC3583"/>
      <c r="AD3583"/>
      <c r="BX3583" s="2"/>
    </row>
    <row r="3584" spans="1:76" ht="15">
      <c r="A3584"/>
      <c r="AC3584"/>
      <c r="AD3584"/>
      <c r="BX3584" s="2"/>
    </row>
    <row r="3585" spans="1:76" ht="15">
      <c r="A3585"/>
      <c r="AC3585"/>
      <c r="AD3585"/>
      <c r="BX3585" s="2"/>
    </row>
    <row r="3586" spans="1:76" ht="15">
      <c r="A3586"/>
      <c r="AC3586"/>
      <c r="AD3586"/>
      <c r="BX3586" s="2"/>
    </row>
    <row r="3587" spans="1:76" ht="15">
      <c r="A3587"/>
      <c r="AC3587"/>
      <c r="AD3587"/>
      <c r="BX3587" s="2"/>
    </row>
    <row r="3588" spans="1:76" ht="15">
      <c r="A3588"/>
      <c r="AC3588"/>
      <c r="AD3588"/>
      <c r="BX3588" s="2"/>
    </row>
    <row r="3589" spans="1:76" ht="15">
      <c r="A3589"/>
      <c r="AC3589"/>
      <c r="AD3589"/>
      <c r="BX3589" s="2"/>
    </row>
    <row r="3590" spans="1:76" ht="15">
      <c r="A3590"/>
      <c r="AC3590"/>
      <c r="AD3590"/>
      <c r="BX3590" s="2"/>
    </row>
    <row r="3591" spans="1:76" ht="15">
      <c r="A3591"/>
      <c r="AC3591"/>
      <c r="AD3591"/>
      <c r="BX3591" s="2"/>
    </row>
    <row r="3592" spans="1:76" ht="15">
      <c r="A3592"/>
      <c r="AC3592"/>
      <c r="AD3592"/>
      <c r="BX3592" s="2"/>
    </row>
    <row r="3593" spans="1:76" ht="15">
      <c r="A3593"/>
      <c r="AC3593"/>
      <c r="AD3593"/>
      <c r="BX3593" s="2"/>
    </row>
    <row r="3594" spans="1:76" ht="15">
      <c r="A3594"/>
      <c r="AC3594"/>
      <c r="AD3594"/>
      <c r="BX3594" s="2"/>
    </row>
    <row r="3595" spans="1:76" ht="15">
      <c r="A3595"/>
      <c r="AC3595"/>
      <c r="AD3595"/>
      <c r="BX3595" s="2"/>
    </row>
    <row r="3596" spans="1:76" ht="15">
      <c r="A3596"/>
      <c r="AC3596"/>
      <c r="AD3596"/>
      <c r="BX3596" s="2"/>
    </row>
    <row r="3597" spans="1:76" ht="15">
      <c r="A3597"/>
      <c r="AC3597"/>
      <c r="AD3597"/>
      <c r="BX3597" s="2"/>
    </row>
    <row r="3598" spans="1:76" ht="15">
      <c r="A3598"/>
      <c r="AC3598"/>
      <c r="AD3598"/>
      <c r="BX3598" s="2"/>
    </row>
    <row r="3599" spans="1:76" ht="15">
      <c r="A3599"/>
      <c r="AC3599"/>
      <c r="AD3599"/>
      <c r="BX3599" s="2"/>
    </row>
    <row r="3600" spans="1:76" ht="15">
      <c r="A3600"/>
      <c r="AC3600"/>
      <c r="AD3600"/>
      <c r="BX3600" s="2"/>
    </row>
    <row r="3601" spans="1:76" ht="15">
      <c r="A3601"/>
      <c r="AC3601"/>
      <c r="AD3601"/>
      <c r="BX3601" s="2"/>
    </row>
    <row r="3602" spans="1:76" ht="15">
      <c r="A3602"/>
      <c r="AC3602"/>
      <c r="AD3602"/>
      <c r="BX3602" s="2"/>
    </row>
    <row r="3603" spans="1:76" ht="15">
      <c r="A3603"/>
      <c r="AC3603"/>
      <c r="AD3603"/>
      <c r="BX3603" s="2"/>
    </row>
    <row r="3604" spans="1:76" ht="15">
      <c r="A3604"/>
      <c r="AC3604"/>
      <c r="AD3604"/>
      <c r="BX3604" s="2"/>
    </row>
    <row r="3605" spans="1:76" ht="15">
      <c r="A3605"/>
      <c r="AC3605"/>
      <c r="AD3605"/>
      <c r="BX3605" s="2"/>
    </row>
    <row r="3606" spans="1:76" ht="15">
      <c r="A3606"/>
      <c r="AC3606"/>
      <c r="AD3606"/>
      <c r="BX3606" s="2"/>
    </row>
    <row r="3607" spans="1:76" ht="15">
      <c r="A3607"/>
      <c r="AC3607"/>
      <c r="AD3607"/>
      <c r="BX3607" s="2"/>
    </row>
    <row r="3608" spans="1:76" ht="15">
      <c r="A3608"/>
      <c r="AC3608"/>
      <c r="AD3608"/>
      <c r="BX3608" s="2"/>
    </row>
    <row r="3609" spans="1:76" ht="15">
      <c r="A3609"/>
      <c r="AC3609"/>
      <c r="AD3609"/>
      <c r="BX3609" s="2"/>
    </row>
    <row r="3610" spans="1:76" ht="15">
      <c r="A3610"/>
      <c r="AC3610"/>
      <c r="AD3610"/>
      <c r="BX3610" s="2"/>
    </row>
    <row r="3611" spans="1:76" ht="15">
      <c r="A3611"/>
      <c r="AC3611"/>
      <c r="AD3611"/>
      <c r="BX3611" s="2"/>
    </row>
    <row r="3612" spans="1:76" ht="15">
      <c r="A3612"/>
      <c r="AC3612"/>
      <c r="AD3612"/>
      <c r="BX3612" s="2"/>
    </row>
    <row r="3613" spans="1:76" ht="15">
      <c r="A3613"/>
      <c r="AC3613"/>
      <c r="AD3613"/>
      <c r="BX3613" s="2"/>
    </row>
    <row r="3614" spans="1:76" ht="15">
      <c r="A3614"/>
      <c r="AC3614"/>
      <c r="AD3614"/>
      <c r="BX3614" s="2"/>
    </row>
    <row r="3615" spans="1:76" ht="15">
      <c r="A3615"/>
      <c r="AC3615"/>
      <c r="AD3615"/>
      <c r="BX3615" s="2"/>
    </row>
    <row r="3616" spans="1:76" ht="15">
      <c r="A3616"/>
      <c r="AC3616"/>
      <c r="AD3616"/>
      <c r="BX3616" s="2"/>
    </row>
    <row r="3617" spans="1:76" ht="15">
      <c r="A3617"/>
      <c r="AC3617"/>
      <c r="AD3617"/>
      <c r="BX3617" s="2"/>
    </row>
    <row r="3618" spans="1:76" ht="15">
      <c r="A3618"/>
      <c r="AC3618"/>
      <c r="AD3618"/>
      <c r="BX3618" s="2"/>
    </row>
    <row r="3619" spans="1:76" ht="15">
      <c r="A3619"/>
      <c r="AC3619"/>
      <c r="AD3619"/>
      <c r="BX3619" s="2"/>
    </row>
    <row r="3620" spans="1:76" ht="15">
      <c r="A3620"/>
      <c r="AC3620"/>
      <c r="AD3620"/>
      <c r="BX3620" s="2"/>
    </row>
    <row r="3621" spans="1:76" ht="15">
      <c r="A3621"/>
      <c r="AC3621"/>
      <c r="AD3621"/>
      <c r="BX3621" s="2"/>
    </row>
    <row r="3622" spans="1:76" ht="15">
      <c r="A3622"/>
      <c r="AC3622"/>
      <c r="AD3622"/>
      <c r="BX3622" s="2"/>
    </row>
    <row r="3623" spans="1:76" ht="15">
      <c r="A3623"/>
      <c r="AC3623"/>
      <c r="AD3623"/>
      <c r="BX3623" s="2"/>
    </row>
    <row r="3624" spans="1:76" ht="15">
      <c r="A3624"/>
      <c r="AC3624"/>
      <c r="AD3624"/>
      <c r="BX3624" s="2"/>
    </row>
    <row r="3625" spans="1:76" ht="15">
      <c r="A3625"/>
      <c r="AC3625"/>
      <c r="AD3625"/>
      <c r="BX3625" s="2"/>
    </row>
    <row r="3626" spans="1:76" ht="15">
      <c r="A3626"/>
      <c r="AC3626"/>
      <c r="AD3626"/>
      <c r="BX3626" s="2"/>
    </row>
    <row r="3627" spans="1:76" ht="15">
      <c r="A3627"/>
      <c r="AC3627"/>
      <c r="AD3627"/>
      <c r="BX3627" s="2"/>
    </row>
    <row r="3628" spans="1:76" ht="15">
      <c r="A3628"/>
      <c r="AC3628"/>
      <c r="AD3628"/>
      <c r="BX3628" s="2"/>
    </row>
    <row r="3629" spans="1:76" ht="15">
      <c r="A3629"/>
      <c r="AC3629"/>
      <c r="AD3629"/>
      <c r="BX3629" s="2"/>
    </row>
    <row r="3630" spans="1:76" ht="15">
      <c r="A3630"/>
      <c r="AC3630"/>
      <c r="AD3630"/>
      <c r="BX3630" s="2"/>
    </row>
    <row r="3631" spans="1:76" ht="15">
      <c r="A3631"/>
      <c r="AC3631"/>
      <c r="AD3631"/>
      <c r="BX3631" s="2"/>
    </row>
    <row r="3632" spans="1:76" ht="15">
      <c r="A3632"/>
      <c r="AC3632"/>
      <c r="AD3632"/>
      <c r="BX3632" s="2"/>
    </row>
    <row r="3633" spans="1:76" ht="15">
      <c r="A3633"/>
      <c r="AC3633"/>
      <c r="AD3633"/>
      <c r="BX3633" s="2"/>
    </row>
    <row r="3634" spans="1:76" ht="15">
      <c r="A3634"/>
      <c r="AC3634"/>
      <c r="AD3634"/>
      <c r="BX3634" s="2"/>
    </row>
    <row r="3635" spans="1:76" ht="15">
      <c r="A3635"/>
      <c r="AC3635"/>
      <c r="AD3635"/>
      <c r="BX3635" s="2"/>
    </row>
    <row r="3636" spans="1:76" ht="15">
      <c r="A3636"/>
      <c r="AC3636"/>
      <c r="AD3636"/>
      <c r="BX3636" s="2"/>
    </row>
    <row r="3637" spans="1:76" ht="15">
      <c r="A3637"/>
      <c r="AC3637"/>
      <c r="AD3637"/>
      <c r="BX3637" s="2"/>
    </row>
    <row r="3638" spans="1:76" ht="15">
      <c r="A3638"/>
      <c r="AC3638"/>
      <c r="AD3638"/>
      <c r="BX3638" s="2"/>
    </row>
    <row r="3639" spans="1:76" ht="15">
      <c r="A3639"/>
      <c r="AC3639"/>
      <c r="AD3639"/>
      <c r="BX3639" s="2"/>
    </row>
    <row r="3640" spans="1:76" ht="15">
      <c r="A3640"/>
      <c r="AC3640"/>
      <c r="AD3640"/>
      <c r="BX3640" s="2"/>
    </row>
    <row r="3641" spans="1:76" ht="15">
      <c r="A3641"/>
      <c r="AC3641"/>
      <c r="AD3641"/>
      <c r="BX3641" s="2"/>
    </row>
    <row r="3642" spans="1:76" ht="15">
      <c r="A3642"/>
      <c r="AC3642"/>
      <c r="AD3642"/>
      <c r="BX3642" s="2"/>
    </row>
    <row r="3643" spans="1:76" ht="15">
      <c r="A3643"/>
      <c r="AC3643"/>
      <c r="AD3643"/>
      <c r="BX3643" s="2"/>
    </row>
    <row r="3644" spans="1:76" ht="15">
      <c r="A3644"/>
      <c r="AC3644"/>
      <c r="AD3644"/>
      <c r="BX3644" s="2"/>
    </row>
    <row r="3645" spans="1:76" ht="15">
      <c r="A3645"/>
      <c r="AC3645"/>
      <c r="AD3645"/>
      <c r="BX3645" s="2"/>
    </row>
    <row r="3646" spans="1:76" ht="15">
      <c r="A3646"/>
      <c r="AC3646"/>
      <c r="AD3646"/>
      <c r="BX3646" s="2"/>
    </row>
    <row r="3647" spans="1:76" ht="15">
      <c r="A3647"/>
      <c r="AC3647"/>
      <c r="AD3647"/>
      <c r="BX3647" s="2"/>
    </row>
    <row r="3648" spans="1:76" ht="15">
      <c r="A3648"/>
      <c r="AC3648"/>
      <c r="AD3648"/>
      <c r="BX3648" s="2"/>
    </row>
    <row r="3649" spans="1:76" ht="15">
      <c r="A3649"/>
      <c r="AC3649"/>
      <c r="AD3649"/>
      <c r="BX3649" s="2"/>
    </row>
    <row r="3650" spans="1:76" ht="15">
      <c r="A3650"/>
      <c r="AC3650"/>
      <c r="AD3650"/>
      <c r="BX3650" s="2"/>
    </row>
    <row r="3651" spans="1:76" ht="15">
      <c r="A3651"/>
      <c r="AC3651"/>
      <c r="AD3651"/>
      <c r="BX3651" s="2"/>
    </row>
    <row r="3652" spans="1:76" ht="15">
      <c r="A3652"/>
      <c r="AC3652"/>
      <c r="AD3652"/>
      <c r="BX3652" s="2"/>
    </row>
    <row r="3653" spans="1:76" ht="15">
      <c r="A3653"/>
      <c r="AC3653"/>
      <c r="AD3653"/>
      <c r="BX3653" s="2"/>
    </row>
    <row r="3654" spans="1:76" ht="15">
      <c r="A3654"/>
      <c r="AC3654"/>
      <c r="AD3654"/>
      <c r="BX3654" s="2"/>
    </row>
    <row r="3655" spans="1:76" ht="15">
      <c r="A3655"/>
      <c r="AC3655"/>
      <c r="AD3655"/>
      <c r="BX3655" s="2"/>
    </row>
    <row r="3656" spans="1:76" ht="15">
      <c r="A3656"/>
      <c r="AC3656"/>
      <c r="AD3656"/>
      <c r="BX3656" s="2"/>
    </row>
    <row r="3657" spans="1:76" ht="15">
      <c r="A3657"/>
      <c r="AC3657"/>
      <c r="AD3657"/>
      <c r="BX3657" s="2"/>
    </row>
    <row r="3658" spans="1:76" ht="15">
      <c r="A3658"/>
      <c r="AC3658"/>
      <c r="AD3658"/>
      <c r="BX3658" s="2"/>
    </row>
    <row r="3659" spans="1:76" ht="15">
      <c r="A3659"/>
      <c r="AC3659"/>
      <c r="AD3659"/>
      <c r="BX3659" s="2"/>
    </row>
    <row r="3660" spans="1:76" ht="15">
      <c r="A3660"/>
      <c r="AC3660"/>
      <c r="AD3660"/>
      <c r="BX3660" s="2"/>
    </row>
    <row r="3661" spans="1:76" ht="15">
      <c r="A3661"/>
      <c r="AC3661"/>
      <c r="AD3661"/>
      <c r="BX3661" s="2"/>
    </row>
    <row r="3662" spans="1:76" ht="15">
      <c r="A3662"/>
      <c r="AC3662"/>
      <c r="AD3662"/>
      <c r="BX3662" s="2"/>
    </row>
    <row r="3663" spans="1:76" ht="15">
      <c r="A3663"/>
      <c r="AC3663"/>
      <c r="AD3663"/>
      <c r="BX3663" s="2"/>
    </row>
    <row r="3664" spans="1:76" ht="15">
      <c r="A3664"/>
      <c r="AC3664"/>
      <c r="AD3664"/>
      <c r="BX3664" s="2"/>
    </row>
    <row r="3665" spans="1:76" ht="15">
      <c r="A3665"/>
      <c r="AC3665"/>
      <c r="AD3665"/>
      <c r="BX3665" s="2"/>
    </row>
    <row r="3666" spans="1:76" ht="15">
      <c r="A3666"/>
      <c r="AC3666"/>
      <c r="AD3666"/>
      <c r="BX3666" s="2"/>
    </row>
    <row r="3667" spans="1:76" ht="15">
      <c r="A3667"/>
      <c r="AC3667"/>
      <c r="AD3667"/>
      <c r="BX3667" s="2"/>
    </row>
    <row r="3668" spans="1:76" ht="15">
      <c r="A3668"/>
      <c r="AC3668"/>
      <c r="AD3668"/>
      <c r="BX3668" s="2"/>
    </row>
    <row r="3669" spans="1:76" ht="15">
      <c r="A3669"/>
      <c r="AC3669"/>
      <c r="AD3669"/>
      <c r="BX3669" s="2"/>
    </row>
    <row r="3670" spans="1:76" ht="15">
      <c r="A3670"/>
      <c r="AC3670"/>
      <c r="AD3670"/>
      <c r="BX3670" s="2"/>
    </row>
    <row r="3671" spans="1:76" ht="15">
      <c r="A3671"/>
      <c r="AC3671"/>
      <c r="AD3671"/>
      <c r="BX3671" s="2"/>
    </row>
    <row r="3672" spans="1:76" ht="15">
      <c r="A3672"/>
      <c r="AC3672"/>
      <c r="AD3672"/>
      <c r="BX3672" s="2"/>
    </row>
    <row r="3673" spans="1:76" ht="15">
      <c r="A3673"/>
      <c r="AC3673"/>
      <c r="AD3673"/>
      <c r="BX3673" s="2"/>
    </row>
    <row r="3674" spans="1:76" ht="15">
      <c r="A3674"/>
      <c r="AC3674"/>
      <c r="AD3674"/>
      <c r="BX3674" s="2"/>
    </row>
    <row r="3675" spans="1:76" ht="15">
      <c r="A3675"/>
      <c r="AC3675"/>
      <c r="AD3675"/>
      <c r="BX3675" s="2"/>
    </row>
    <row r="3676" spans="1:76" ht="15">
      <c r="A3676"/>
      <c r="AC3676"/>
      <c r="AD3676"/>
      <c r="BX3676" s="2"/>
    </row>
    <row r="3677" spans="1:76" ht="15">
      <c r="A3677"/>
      <c r="AC3677"/>
      <c r="AD3677"/>
      <c r="BX3677" s="2"/>
    </row>
    <row r="3678" spans="1:76" ht="15">
      <c r="A3678"/>
      <c r="AC3678"/>
      <c r="AD3678"/>
      <c r="BX3678" s="2"/>
    </row>
    <row r="3679" spans="1:76" ht="15">
      <c r="A3679"/>
      <c r="AC3679"/>
      <c r="AD3679"/>
      <c r="BX3679" s="2"/>
    </row>
    <row r="3680" spans="1:76" ht="15">
      <c r="A3680"/>
      <c r="AC3680"/>
      <c r="AD3680"/>
      <c r="BX3680" s="2"/>
    </row>
    <row r="3681" spans="1:76" ht="15">
      <c r="A3681"/>
      <c r="AC3681"/>
      <c r="AD3681"/>
      <c r="BX3681" s="2"/>
    </row>
    <row r="3682" spans="1:76" ht="15">
      <c r="A3682"/>
      <c r="AC3682"/>
      <c r="AD3682"/>
      <c r="BX3682" s="2"/>
    </row>
    <row r="3683" spans="1:76" ht="15">
      <c r="A3683"/>
      <c r="AC3683"/>
      <c r="AD3683"/>
      <c r="BX3683" s="2"/>
    </row>
    <row r="3684" spans="1:76" ht="15">
      <c r="A3684"/>
      <c r="AC3684"/>
      <c r="AD3684"/>
      <c r="BX3684" s="2"/>
    </row>
    <row r="3685" spans="1:76" ht="15">
      <c r="A3685"/>
      <c r="AC3685"/>
      <c r="AD3685"/>
      <c r="BX3685" s="2"/>
    </row>
    <row r="3686" spans="1:76" ht="15">
      <c r="A3686"/>
      <c r="AC3686"/>
      <c r="AD3686"/>
      <c r="BX3686" s="2"/>
    </row>
    <row r="3687" spans="1:76" ht="15">
      <c r="A3687"/>
      <c r="AC3687"/>
      <c r="AD3687"/>
      <c r="BX3687" s="2"/>
    </row>
    <row r="3688" spans="1:76" ht="15">
      <c r="A3688"/>
      <c r="AC3688"/>
      <c r="AD3688"/>
      <c r="BX3688" s="2"/>
    </row>
    <row r="3689" spans="1:76" ht="15">
      <c r="A3689"/>
      <c r="AC3689"/>
      <c r="AD3689"/>
      <c r="BX3689" s="2"/>
    </row>
    <row r="3690" spans="1:76" ht="15">
      <c r="A3690"/>
      <c r="AC3690"/>
      <c r="AD3690"/>
      <c r="BX3690" s="2"/>
    </row>
    <row r="3691" spans="1:76" ht="15">
      <c r="A3691"/>
      <c r="AC3691"/>
      <c r="AD3691"/>
      <c r="BX3691" s="2"/>
    </row>
    <row r="3692" spans="1:76" ht="15">
      <c r="A3692"/>
      <c r="AC3692"/>
      <c r="AD3692"/>
      <c r="BX3692" s="2"/>
    </row>
    <row r="3693" spans="1:76" ht="15">
      <c r="A3693"/>
      <c r="AC3693"/>
      <c r="AD3693"/>
      <c r="BX3693" s="2"/>
    </row>
    <row r="3694" spans="1:76" ht="15">
      <c r="A3694"/>
      <c r="AC3694"/>
      <c r="AD3694"/>
      <c r="BX3694" s="2"/>
    </row>
    <row r="3695" spans="1:76" ht="15">
      <c r="A3695"/>
      <c r="AC3695"/>
      <c r="AD3695"/>
      <c r="BX3695" s="2"/>
    </row>
    <row r="3696" spans="1:76" ht="15">
      <c r="A3696"/>
      <c r="AC3696"/>
      <c r="AD3696"/>
      <c r="BX3696" s="2"/>
    </row>
    <row r="3697" spans="1:76" ht="15">
      <c r="A3697"/>
      <c r="AC3697"/>
      <c r="AD3697"/>
      <c r="BX3697" s="2"/>
    </row>
    <row r="3698" spans="1:76" ht="15">
      <c r="A3698"/>
      <c r="AC3698"/>
      <c r="AD3698"/>
      <c r="BX3698" s="2"/>
    </row>
    <row r="3699" spans="1:76" ht="15">
      <c r="A3699"/>
      <c r="AC3699"/>
      <c r="AD3699"/>
      <c r="BX3699" s="2"/>
    </row>
    <row r="3700" spans="1:76" ht="15">
      <c r="A3700"/>
      <c r="AC3700"/>
      <c r="AD3700"/>
      <c r="BX3700" s="2"/>
    </row>
    <row r="3701" spans="1:76" ht="15">
      <c r="A3701"/>
      <c r="AC3701"/>
      <c r="AD3701"/>
      <c r="BX3701" s="2"/>
    </row>
    <row r="3702" spans="1:76" ht="15">
      <c r="A3702"/>
      <c r="AC3702"/>
      <c r="AD3702"/>
      <c r="BX3702" s="2"/>
    </row>
    <row r="3703" spans="1:76" ht="15">
      <c r="A3703"/>
      <c r="AC3703"/>
      <c r="AD3703"/>
      <c r="BX3703" s="2"/>
    </row>
    <row r="3704" spans="1:76" ht="15">
      <c r="A3704"/>
      <c r="AC3704"/>
      <c r="AD3704"/>
      <c r="BX3704" s="2"/>
    </row>
    <row r="3705" spans="1:76" ht="15">
      <c r="A3705"/>
      <c r="AC3705"/>
      <c r="AD3705"/>
      <c r="BX3705" s="2"/>
    </row>
    <row r="3706" spans="1:76" ht="15">
      <c r="A3706"/>
      <c r="AC3706"/>
      <c r="AD3706"/>
      <c r="BX3706" s="2"/>
    </row>
    <row r="3707" spans="1:76" ht="15">
      <c r="A3707"/>
      <c r="AC3707"/>
      <c r="AD3707"/>
      <c r="BX3707" s="2"/>
    </row>
    <row r="3708" spans="1:76" ht="15">
      <c r="A3708"/>
      <c r="AC3708"/>
      <c r="AD3708"/>
      <c r="BX3708" s="2"/>
    </row>
    <row r="3709" spans="1:76" ht="15">
      <c r="A3709"/>
      <c r="AC3709"/>
      <c r="AD3709"/>
      <c r="BX3709" s="2"/>
    </row>
    <row r="3710" spans="1:76" ht="15">
      <c r="A3710"/>
      <c r="AC3710"/>
      <c r="AD3710"/>
      <c r="BX3710" s="2"/>
    </row>
    <row r="3711" spans="1:76" ht="15">
      <c r="A3711"/>
      <c r="AC3711"/>
      <c r="AD3711"/>
      <c r="BX3711" s="2"/>
    </row>
    <row r="3712" spans="1:76" ht="15">
      <c r="A3712"/>
      <c r="AC3712"/>
      <c r="AD3712"/>
      <c r="BX3712" s="2"/>
    </row>
    <row r="3713" spans="1:76" ht="15">
      <c r="A3713"/>
      <c r="AC3713"/>
      <c r="AD3713"/>
      <c r="BX3713" s="2"/>
    </row>
    <row r="3714" spans="1:76" ht="15">
      <c r="A3714"/>
      <c r="AC3714"/>
      <c r="AD3714"/>
      <c r="BX3714" s="2"/>
    </row>
    <row r="3715" spans="1:76" ht="15">
      <c r="A3715"/>
      <c r="AC3715"/>
      <c r="AD3715"/>
      <c r="BX3715" s="2"/>
    </row>
    <row r="3716" spans="1:76" ht="15">
      <c r="A3716"/>
      <c r="AC3716"/>
      <c r="AD3716"/>
      <c r="BX3716" s="2"/>
    </row>
    <row r="3717" spans="1:76" ht="15">
      <c r="A3717"/>
      <c r="AC3717"/>
      <c r="AD3717"/>
      <c r="BX3717" s="2"/>
    </row>
    <row r="3718" spans="1:76" ht="15">
      <c r="A3718"/>
      <c r="AC3718"/>
      <c r="AD3718"/>
      <c r="BX3718" s="2"/>
    </row>
    <row r="3719" spans="1:76" ht="15">
      <c r="A3719"/>
      <c r="AC3719"/>
      <c r="AD3719"/>
      <c r="BX3719" s="2"/>
    </row>
    <row r="3720" spans="1:76" ht="15">
      <c r="A3720"/>
      <c r="AC3720"/>
      <c r="AD3720"/>
      <c r="BX3720" s="2"/>
    </row>
    <row r="3721" spans="1:76" ht="15">
      <c r="A3721"/>
      <c r="AC3721"/>
      <c r="AD3721"/>
      <c r="BX3721" s="2"/>
    </row>
    <row r="3722" spans="1:76" ht="15">
      <c r="A3722"/>
      <c r="AC3722"/>
      <c r="AD3722"/>
      <c r="BX3722" s="2"/>
    </row>
    <row r="3723" spans="1:76" ht="15">
      <c r="A3723"/>
      <c r="AC3723"/>
      <c r="AD3723"/>
      <c r="BX3723" s="2"/>
    </row>
    <row r="3724" spans="1:76" ht="15">
      <c r="A3724"/>
      <c r="AC3724"/>
      <c r="AD3724"/>
      <c r="BX3724" s="2"/>
    </row>
    <row r="3725" spans="1:76" ht="15">
      <c r="A3725"/>
      <c r="AC3725"/>
      <c r="AD3725"/>
      <c r="BX3725" s="2"/>
    </row>
    <row r="3726" spans="1:76" ht="15">
      <c r="A3726"/>
      <c r="AC3726"/>
      <c r="AD3726"/>
      <c r="BX3726" s="2"/>
    </row>
    <row r="3727" spans="1:76" ht="15">
      <c r="A3727"/>
      <c r="AC3727"/>
      <c r="AD3727"/>
      <c r="BX3727" s="2"/>
    </row>
    <row r="3728" spans="1:76" ht="15">
      <c r="A3728"/>
      <c r="AC3728"/>
      <c r="AD3728"/>
      <c r="BX3728" s="2"/>
    </row>
    <row r="3729" spans="1:76" ht="15">
      <c r="A3729"/>
      <c r="AC3729"/>
      <c r="AD3729"/>
      <c r="BX3729" s="2"/>
    </row>
    <row r="3730" spans="1:76" ht="15">
      <c r="A3730"/>
      <c r="AC3730"/>
      <c r="AD3730"/>
      <c r="BX3730" s="2"/>
    </row>
    <row r="3731" spans="1:76" ht="15">
      <c r="A3731"/>
      <c r="AC3731"/>
      <c r="AD3731"/>
      <c r="BX3731" s="2"/>
    </row>
    <row r="3732" spans="1:76" ht="15">
      <c r="A3732"/>
      <c r="AC3732"/>
      <c r="AD3732"/>
      <c r="BX3732" s="2"/>
    </row>
    <row r="3733" spans="1:76" ht="15">
      <c r="A3733"/>
      <c r="AC3733"/>
      <c r="AD3733"/>
      <c r="BX3733" s="2"/>
    </row>
    <row r="3734" spans="1:76" ht="15">
      <c r="A3734"/>
      <c r="AC3734"/>
      <c r="AD3734"/>
      <c r="BX3734" s="2"/>
    </row>
    <row r="3735" spans="1:76" ht="15">
      <c r="A3735"/>
      <c r="AC3735"/>
      <c r="AD3735"/>
      <c r="BX3735" s="2"/>
    </row>
    <row r="3736" spans="1:76" ht="15">
      <c r="A3736"/>
      <c r="AC3736"/>
      <c r="AD3736"/>
      <c r="BX3736" s="2"/>
    </row>
    <row r="3737" spans="1:76" ht="15">
      <c r="A3737"/>
      <c r="AC3737"/>
      <c r="AD3737"/>
      <c r="BX3737" s="2"/>
    </row>
    <row r="3738" spans="1:76" ht="15">
      <c r="A3738"/>
      <c r="AC3738"/>
      <c r="AD3738"/>
      <c r="BX3738" s="2"/>
    </row>
    <row r="3739" spans="1:76" ht="15">
      <c r="A3739"/>
      <c r="AC3739"/>
      <c r="AD3739"/>
      <c r="BX3739" s="2"/>
    </row>
    <row r="3740" spans="1:76" ht="15">
      <c r="A3740"/>
      <c r="AC3740"/>
      <c r="AD3740"/>
      <c r="BX3740" s="2"/>
    </row>
    <row r="3741" spans="1:76" ht="15">
      <c r="A3741"/>
      <c r="AC3741"/>
      <c r="AD3741"/>
      <c r="BX3741" s="2"/>
    </row>
    <row r="3742" spans="1:76" ht="15">
      <c r="A3742"/>
      <c r="AC3742"/>
      <c r="AD3742"/>
      <c r="BX3742" s="2"/>
    </row>
    <row r="3743" spans="1:76" ht="15">
      <c r="A3743"/>
      <c r="AC3743"/>
      <c r="AD3743"/>
      <c r="BX3743" s="2"/>
    </row>
    <row r="3744" spans="1:76" ht="15">
      <c r="A3744"/>
      <c r="AC3744"/>
      <c r="AD3744"/>
      <c r="BX3744" s="2"/>
    </row>
    <row r="3745" spans="1:76" ht="15">
      <c r="A3745"/>
      <c r="AC3745"/>
      <c r="AD3745"/>
      <c r="BX3745" s="2"/>
    </row>
    <row r="3746" spans="1:76" ht="15">
      <c r="A3746"/>
      <c r="AC3746"/>
      <c r="AD3746"/>
      <c r="BX3746" s="2"/>
    </row>
    <row r="3747" spans="1:76" ht="15">
      <c r="A3747"/>
      <c r="AC3747"/>
      <c r="AD3747"/>
      <c r="BX3747" s="2"/>
    </row>
    <row r="3748" spans="1:76" ht="15">
      <c r="A3748"/>
      <c r="AC3748"/>
      <c r="AD3748"/>
      <c r="BX3748" s="2"/>
    </row>
    <row r="3749" spans="1:76" ht="15">
      <c r="A3749"/>
      <c r="AC3749"/>
      <c r="AD3749"/>
      <c r="BX3749" s="2"/>
    </row>
    <row r="3750" spans="1:76" ht="15">
      <c r="A3750"/>
      <c r="AC3750"/>
      <c r="AD3750"/>
      <c r="BX3750" s="2"/>
    </row>
    <row r="3751" spans="1:76" ht="15">
      <c r="A3751"/>
      <c r="AC3751"/>
      <c r="AD3751"/>
      <c r="BX3751" s="2"/>
    </row>
    <row r="3752" spans="1:76" ht="15">
      <c r="A3752"/>
      <c r="AC3752"/>
      <c r="AD3752"/>
      <c r="BX3752" s="2"/>
    </row>
    <row r="3753" spans="1:76" ht="15">
      <c r="A3753"/>
      <c r="AC3753"/>
      <c r="AD3753"/>
      <c r="BX3753" s="2"/>
    </row>
    <row r="3754" spans="1:76" ht="15">
      <c r="A3754"/>
      <c r="AC3754"/>
      <c r="AD3754"/>
      <c r="BX3754" s="2"/>
    </row>
    <row r="3755" spans="1:76" ht="15">
      <c r="A3755"/>
      <c r="AC3755"/>
      <c r="AD3755"/>
      <c r="BX3755" s="2"/>
    </row>
    <row r="3756" spans="1:76" ht="15">
      <c r="A3756"/>
      <c r="AC3756"/>
      <c r="AD3756"/>
      <c r="BX3756" s="2"/>
    </row>
    <row r="3757" spans="1:76" ht="15">
      <c r="A3757"/>
      <c r="AC3757"/>
      <c r="AD3757"/>
      <c r="BX3757" s="2"/>
    </row>
    <row r="3758" spans="1:76" ht="15">
      <c r="A3758"/>
      <c r="AC3758"/>
      <c r="AD3758"/>
      <c r="BX3758" s="2"/>
    </row>
    <row r="3759" spans="1:76" ht="15">
      <c r="A3759"/>
      <c r="AC3759"/>
      <c r="AD3759"/>
      <c r="BX3759" s="2"/>
    </row>
    <row r="3760" spans="1:76" ht="15">
      <c r="A3760"/>
      <c r="AC3760"/>
      <c r="AD3760"/>
      <c r="BX3760" s="2"/>
    </row>
    <row r="3761" spans="1:76" ht="15">
      <c r="A3761"/>
      <c r="AC3761"/>
      <c r="AD3761"/>
      <c r="BX3761" s="2"/>
    </row>
    <row r="3762" spans="1:76" ht="15">
      <c r="A3762"/>
      <c r="AC3762"/>
      <c r="AD3762"/>
      <c r="BX3762" s="2"/>
    </row>
    <row r="3763" spans="1:76" ht="15">
      <c r="A3763"/>
      <c r="AC3763"/>
      <c r="AD3763"/>
      <c r="BX3763" s="2"/>
    </row>
    <row r="3764" spans="1:76" ht="15">
      <c r="A3764"/>
      <c r="AC3764"/>
      <c r="AD3764"/>
      <c r="BX3764" s="2"/>
    </row>
    <row r="3765" spans="1:76" ht="15">
      <c r="A3765"/>
      <c r="AC3765"/>
      <c r="AD3765"/>
      <c r="BX3765" s="2"/>
    </row>
    <row r="3766" spans="1:76" ht="15">
      <c r="A3766"/>
      <c r="AC3766"/>
      <c r="AD3766"/>
      <c r="BX3766" s="2"/>
    </row>
    <row r="3767" spans="1:76" ht="15">
      <c r="A3767"/>
      <c r="AC3767"/>
      <c r="AD3767"/>
      <c r="BX3767" s="2"/>
    </row>
    <row r="3768" spans="1:76" ht="15">
      <c r="A3768"/>
      <c r="AC3768"/>
      <c r="AD3768"/>
      <c r="BX3768" s="2"/>
    </row>
    <row r="3769" spans="1:76" ht="15">
      <c r="A3769"/>
      <c r="AC3769"/>
      <c r="AD3769"/>
      <c r="BX3769" s="2"/>
    </row>
    <row r="3770" spans="1:76" ht="15">
      <c r="A3770"/>
      <c r="AC3770"/>
      <c r="AD3770"/>
      <c r="BX3770" s="2"/>
    </row>
    <row r="3771" spans="1:76" ht="15">
      <c r="A3771"/>
      <c r="AC3771"/>
      <c r="AD3771"/>
      <c r="BX3771" s="2"/>
    </row>
    <row r="3772" spans="1:76" ht="15">
      <c r="A3772"/>
      <c r="AC3772"/>
      <c r="AD3772"/>
      <c r="BX3772" s="2"/>
    </row>
    <row r="3773" spans="1:76" ht="15">
      <c r="A3773"/>
      <c r="AC3773"/>
      <c r="AD3773"/>
      <c r="BX3773" s="2"/>
    </row>
    <row r="3774" spans="1:76" ht="15">
      <c r="A3774"/>
      <c r="AC3774"/>
      <c r="AD3774"/>
      <c r="BX3774" s="2"/>
    </row>
    <row r="3775" spans="1:76" ht="15">
      <c r="A3775"/>
      <c r="AC3775"/>
      <c r="AD3775"/>
      <c r="BX3775" s="2"/>
    </row>
    <row r="3776" spans="1:76" ht="15">
      <c r="A3776"/>
      <c r="AC3776"/>
      <c r="AD3776"/>
      <c r="BX3776" s="2"/>
    </row>
    <row r="3777" spans="1:76" ht="15">
      <c r="A3777"/>
      <c r="AC3777"/>
      <c r="AD3777"/>
      <c r="BX3777" s="2"/>
    </row>
    <row r="3778" spans="1:76" ht="15">
      <c r="A3778"/>
      <c r="AC3778"/>
      <c r="AD3778"/>
      <c r="BX3778" s="2"/>
    </row>
    <row r="3779" spans="1:76" ht="15">
      <c r="A3779"/>
      <c r="AC3779"/>
      <c r="AD3779"/>
      <c r="BX3779" s="2"/>
    </row>
    <row r="3780" spans="1:76" ht="15">
      <c r="A3780"/>
      <c r="AC3780"/>
      <c r="AD3780"/>
      <c r="BX3780" s="2"/>
    </row>
    <row r="3781" spans="1:76" ht="15">
      <c r="A3781"/>
      <c r="AC3781"/>
      <c r="AD3781"/>
      <c r="BX3781" s="2"/>
    </row>
    <row r="3782" spans="1:76" ht="15">
      <c r="A3782"/>
      <c r="AC3782"/>
      <c r="AD3782"/>
      <c r="BX3782" s="2"/>
    </row>
    <row r="3783" spans="1:76" ht="15">
      <c r="A3783"/>
      <c r="AC3783"/>
      <c r="AD3783"/>
      <c r="BX3783" s="2"/>
    </row>
    <row r="3784" spans="1:76" ht="15">
      <c r="A3784"/>
      <c r="AC3784"/>
      <c r="AD3784"/>
      <c r="BX3784" s="2"/>
    </row>
    <row r="3785" spans="1:76" ht="15">
      <c r="A3785"/>
      <c r="AC3785"/>
      <c r="AD3785"/>
      <c r="BX3785" s="2"/>
    </row>
    <row r="3786" spans="1:76" ht="15">
      <c r="A3786"/>
      <c r="AC3786"/>
      <c r="AD3786"/>
      <c r="BX3786" s="2"/>
    </row>
    <row r="3787" spans="1:76" ht="15">
      <c r="A3787"/>
      <c r="AC3787"/>
      <c r="AD3787"/>
      <c r="BX3787" s="2"/>
    </row>
    <row r="3788" spans="1:76" ht="15">
      <c r="A3788"/>
      <c r="AC3788"/>
      <c r="AD3788"/>
      <c r="BX3788" s="2"/>
    </row>
    <row r="3789" spans="1:76" ht="15">
      <c r="A3789"/>
      <c r="AC3789"/>
      <c r="AD3789"/>
      <c r="BX3789" s="2"/>
    </row>
    <row r="3790" spans="1:76" ht="15">
      <c r="A3790"/>
      <c r="AC3790"/>
      <c r="AD3790"/>
      <c r="BX3790" s="2"/>
    </row>
    <row r="3791" spans="1:76" ht="15">
      <c r="A3791"/>
      <c r="AC3791"/>
      <c r="AD3791"/>
      <c r="BX3791" s="2"/>
    </row>
    <row r="3792" spans="1:76" ht="15">
      <c r="A3792"/>
      <c r="AC3792"/>
      <c r="AD3792"/>
      <c r="BX3792" s="2"/>
    </row>
    <row r="3793" spans="1:76" ht="15">
      <c r="A3793"/>
      <c r="AC3793"/>
      <c r="AD3793"/>
      <c r="BX3793" s="2"/>
    </row>
    <row r="3794" spans="1:76" ht="15">
      <c r="A3794"/>
      <c r="AC3794"/>
      <c r="AD3794"/>
      <c r="BX3794" s="2"/>
    </row>
    <row r="3795" spans="1:76" ht="15">
      <c r="A3795"/>
      <c r="AC3795"/>
      <c r="AD3795"/>
      <c r="BX3795" s="2"/>
    </row>
    <row r="3796" spans="1:76" ht="15">
      <c r="A3796"/>
      <c r="AC3796"/>
      <c r="AD3796"/>
      <c r="BX3796" s="2"/>
    </row>
    <row r="3797" spans="1:76" ht="15">
      <c r="A3797"/>
      <c r="AC3797"/>
      <c r="AD3797"/>
      <c r="BX3797" s="2"/>
    </row>
    <row r="3798" spans="1:76" ht="15">
      <c r="A3798"/>
      <c r="AC3798"/>
      <c r="AD3798"/>
      <c r="BX3798" s="2"/>
    </row>
    <row r="3799" spans="1:76" ht="15">
      <c r="A3799"/>
      <c r="AC3799"/>
      <c r="AD3799"/>
      <c r="BX3799" s="2"/>
    </row>
    <row r="3800" spans="1:76" ht="15">
      <c r="A3800"/>
      <c r="AC3800"/>
      <c r="AD3800"/>
      <c r="BX3800" s="2"/>
    </row>
    <row r="3801" spans="1:76" ht="15">
      <c r="A3801"/>
      <c r="AC3801"/>
      <c r="AD3801"/>
      <c r="BX3801" s="2"/>
    </row>
    <row r="3802" spans="1:76" ht="15">
      <c r="A3802"/>
      <c r="AC3802"/>
      <c r="AD3802"/>
      <c r="BX3802" s="2"/>
    </row>
    <row r="3803" spans="1:76" ht="15">
      <c r="A3803"/>
      <c r="AC3803"/>
      <c r="AD3803"/>
      <c r="BX3803" s="2"/>
    </row>
    <row r="3804" spans="1:76" ht="15">
      <c r="A3804"/>
      <c r="AC3804"/>
      <c r="AD3804"/>
      <c r="BX3804" s="2"/>
    </row>
    <row r="3805" spans="1:76" ht="15">
      <c r="A3805"/>
      <c r="AC3805"/>
      <c r="AD3805"/>
      <c r="BX3805" s="2"/>
    </row>
    <row r="3806" spans="1:76" ht="15">
      <c r="A3806"/>
      <c r="AC3806"/>
      <c r="AD3806"/>
      <c r="BX3806" s="2"/>
    </row>
    <row r="3807" spans="1:76" ht="15">
      <c r="A3807"/>
      <c r="AC3807"/>
      <c r="AD3807"/>
      <c r="BX3807" s="2"/>
    </row>
    <row r="3808" spans="1:76" ht="15">
      <c r="A3808"/>
      <c r="AC3808"/>
      <c r="AD3808"/>
      <c r="BX3808" s="2"/>
    </row>
    <row r="3809" spans="1:76" ht="15">
      <c r="A3809"/>
      <c r="AC3809"/>
      <c r="AD3809"/>
      <c r="BX3809" s="2"/>
    </row>
    <row r="3810" spans="1:76" ht="15">
      <c r="A3810"/>
      <c r="AC3810"/>
      <c r="AD3810"/>
      <c r="BX3810" s="2"/>
    </row>
    <row r="3811" spans="1:76" ht="15">
      <c r="A3811"/>
      <c r="AC3811"/>
      <c r="AD3811"/>
      <c r="BX3811" s="2"/>
    </row>
    <row r="3812" spans="1:76" ht="15">
      <c r="A3812"/>
      <c r="AC3812"/>
      <c r="AD3812"/>
      <c r="BX3812" s="2"/>
    </row>
    <row r="3813" spans="1:76" ht="15">
      <c r="A3813"/>
      <c r="AC3813"/>
      <c r="AD3813"/>
      <c r="BX3813" s="2"/>
    </row>
    <row r="3814" spans="1:76" ht="15">
      <c r="A3814"/>
      <c r="AC3814"/>
      <c r="AD3814"/>
      <c r="BX3814" s="2"/>
    </row>
    <row r="3815" spans="1:76" ht="15">
      <c r="A3815"/>
      <c r="AC3815"/>
      <c r="AD3815"/>
      <c r="BX3815" s="2"/>
    </row>
    <row r="3816" spans="1:76" ht="15">
      <c r="A3816"/>
      <c r="AC3816"/>
      <c r="AD3816"/>
      <c r="BX3816" s="2"/>
    </row>
    <row r="3817" spans="1:76" ht="15">
      <c r="A3817"/>
      <c r="AC3817"/>
      <c r="AD3817"/>
      <c r="BX3817" s="2"/>
    </row>
    <row r="3818" spans="1:76" ht="15">
      <c r="A3818"/>
      <c r="AC3818"/>
      <c r="AD3818"/>
      <c r="BX3818" s="2"/>
    </row>
    <row r="3819" spans="1:76" ht="15">
      <c r="A3819"/>
      <c r="AC3819"/>
      <c r="AD3819"/>
      <c r="BX3819" s="2"/>
    </row>
    <row r="3820" spans="1:76" ht="15">
      <c r="A3820"/>
      <c r="AC3820"/>
      <c r="AD3820"/>
      <c r="BX3820" s="2"/>
    </row>
    <row r="3821" spans="1:76" ht="15">
      <c r="A3821"/>
      <c r="AC3821"/>
      <c r="AD3821"/>
      <c r="BX3821" s="2"/>
    </row>
    <row r="3822" spans="1:76" ht="15">
      <c r="A3822"/>
      <c r="AC3822"/>
      <c r="AD3822"/>
      <c r="BX3822" s="2"/>
    </row>
    <row r="3823" spans="1:76" ht="15">
      <c r="A3823"/>
      <c r="AC3823"/>
      <c r="AD3823"/>
      <c r="BX3823" s="2"/>
    </row>
    <row r="3824" spans="1:76" ht="15">
      <c r="A3824"/>
      <c r="AC3824"/>
      <c r="AD3824"/>
      <c r="BX3824" s="2"/>
    </row>
    <row r="3825" spans="1:76" ht="15">
      <c r="A3825"/>
      <c r="AC3825"/>
      <c r="AD3825"/>
      <c r="BX3825" s="2"/>
    </row>
    <row r="3826" spans="1:76" ht="15">
      <c r="A3826"/>
      <c r="AC3826"/>
      <c r="AD3826"/>
      <c r="BX3826" s="2"/>
    </row>
    <row r="3827" spans="1:76" ht="15">
      <c r="A3827"/>
      <c r="AC3827"/>
      <c r="AD3827"/>
      <c r="BX3827" s="2"/>
    </row>
    <row r="3828" spans="1:76" ht="15">
      <c r="A3828"/>
      <c r="AC3828"/>
      <c r="AD3828"/>
      <c r="BX3828" s="2"/>
    </row>
    <row r="3829" spans="1:76" ht="15">
      <c r="A3829"/>
      <c r="AC3829"/>
      <c r="AD3829"/>
      <c r="BX3829" s="2"/>
    </row>
    <row r="3830" spans="1:76" ht="15">
      <c r="A3830"/>
      <c r="AC3830"/>
      <c r="AD3830"/>
      <c r="BX3830" s="2"/>
    </row>
    <row r="3831" spans="1:76" ht="15">
      <c r="A3831"/>
      <c r="AC3831"/>
      <c r="AD3831"/>
      <c r="BX3831" s="2"/>
    </row>
    <row r="3832" spans="1:76" ht="15">
      <c r="A3832"/>
      <c r="AC3832"/>
      <c r="AD3832"/>
      <c r="BX3832" s="2"/>
    </row>
    <row r="3833" spans="1:76" ht="15">
      <c r="A3833"/>
      <c r="AC3833"/>
      <c r="AD3833"/>
      <c r="BX3833" s="2"/>
    </row>
    <row r="3834" spans="1:76" ht="15">
      <c r="A3834"/>
      <c r="AC3834"/>
      <c r="AD3834"/>
      <c r="BX3834" s="2"/>
    </row>
    <row r="3835" spans="1:76" ht="15">
      <c r="A3835"/>
      <c r="AC3835"/>
      <c r="AD3835"/>
      <c r="BX3835" s="2"/>
    </row>
    <row r="3836" spans="1:76" ht="15">
      <c r="A3836"/>
      <c r="AC3836"/>
      <c r="AD3836"/>
      <c r="BX3836" s="2"/>
    </row>
    <row r="3837" spans="1:76" ht="15">
      <c r="A3837"/>
      <c r="AC3837"/>
      <c r="AD3837"/>
      <c r="BX3837" s="2"/>
    </row>
    <row r="3838" spans="1:76" ht="15">
      <c r="A3838"/>
      <c r="AC3838"/>
      <c r="AD3838"/>
      <c r="BX3838" s="2"/>
    </row>
    <row r="3839" spans="1:76" ht="15">
      <c r="A3839"/>
      <c r="AC3839"/>
      <c r="AD3839"/>
      <c r="BX3839" s="2"/>
    </row>
    <row r="3840" spans="1:76" ht="15">
      <c r="A3840"/>
      <c r="AC3840"/>
      <c r="AD3840"/>
      <c r="BX3840" s="2"/>
    </row>
    <row r="3841" spans="1:76" ht="15">
      <c r="A3841"/>
      <c r="AC3841"/>
      <c r="AD3841"/>
      <c r="BX3841" s="2"/>
    </row>
    <row r="3842" spans="1:76" ht="15">
      <c r="A3842"/>
      <c r="AC3842"/>
      <c r="AD3842"/>
      <c r="BX3842" s="2"/>
    </row>
    <row r="3843" spans="1:76" ht="15">
      <c r="A3843"/>
      <c r="AC3843"/>
      <c r="AD3843"/>
      <c r="BX3843" s="2"/>
    </row>
    <row r="3844" spans="1:76" ht="15">
      <c r="A3844"/>
      <c r="AC3844"/>
      <c r="AD3844"/>
      <c r="BX3844" s="2"/>
    </row>
    <row r="3845" spans="1:76" ht="15">
      <c r="A3845"/>
      <c r="AC3845"/>
      <c r="AD3845"/>
      <c r="BX3845" s="2"/>
    </row>
    <row r="3846" spans="1:76" ht="15">
      <c r="A3846"/>
      <c r="AC3846"/>
      <c r="AD3846"/>
      <c r="BX3846" s="2"/>
    </row>
    <row r="3847" spans="1:76" ht="15">
      <c r="A3847"/>
      <c r="AC3847"/>
      <c r="AD3847"/>
      <c r="BX3847" s="2"/>
    </row>
    <row r="3848" spans="1:76" ht="15">
      <c r="A3848"/>
      <c r="AC3848"/>
      <c r="AD3848"/>
      <c r="BX3848" s="2"/>
    </row>
    <row r="3849" spans="1:76" ht="15">
      <c r="A3849"/>
      <c r="AC3849"/>
      <c r="AD3849"/>
      <c r="BX3849" s="2"/>
    </row>
    <row r="3850" spans="1:76" ht="15">
      <c r="A3850"/>
      <c r="AC3850"/>
      <c r="AD3850"/>
      <c r="BX3850" s="2"/>
    </row>
    <row r="3851" spans="1:76" ht="15">
      <c r="A3851"/>
      <c r="AC3851"/>
      <c r="AD3851"/>
      <c r="BX3851" s="2"/>
    </row>
    <row r="3852" spans="1:76" ht="15">
      <c r="A3852"/>
      <c r="AC3852"/>
      <c r="AD3852"/>
      <c r="BX3852" s="2"/>
    </row>
    <row r="3853" spans="1:76" ht="15">
      <c r="A3853"/>
      <c r="AC3853"/>
      <c r="AD3853"/>
      <c r="BX3853" s="2"/>
    </row>
    <row r="3854" spans="1:76" ht="15">
      <c r="A3854"/>
      <c r="AC3854"/>
      <c r="AD3854"/>
      <c r="BX3854" s="2"/>
    </row>
    <row r="3855" spans="1:76" ht="15">
      <c r="A3855"/>
      <c r="AC3855"/>
      <c r="AD3855"/>
      <c r="BX3855" s="2"/>
    </row>
    <row r="3856" spans="1:76" ht="15">
      <c r="A3856"/>
      <c r="AC3856"/>
      <c r="AD3856"/>
      <c r="BX3856" s="2"/>
    </row>
    <row r="3857" spans="1:76" ht="15">
      <c r="A3857"/>
      <c r="AC3857"/>
      <c r="AD3857"/>
      <c r="BX3857" s="2"/>
    </row>
    <row r="3858" spans="1:76" ht="15">
      <c r="A3858"/>
      <c r="AC3858"/>
      <c r="AD3858"/>
      <c r="BX3858" s="2"/>
    </row>
    <row r="3859" spans="1:76" ht="15">
      <c r="A3859"/>
      <c r="AC3859"/>
      <c r="AD3859"/>
      <c r="BX3859" s="2"/>
    </row>
    <row r="3860" spans="1:76" ht="15">
      <c r="A3860"/>
      <c r="AC3860"/>
      <c r="AD3860"/>
      <c r="BX3860" s="2"/>
    </row>
    <row r="3861" spans="1:76" ht="15">
      <c r="A3861"/>
      <c r="AC3861"/>
      <c r="AD3861"/>
      <c r="BX3861" s="2"/>
    </row>
    <row r="3862" spans="1:76" ht="15">
      <c r="A3862"/>
      <c r="AC3862"/>
      <c r="AD3862"/>
      <c r="BX3862" s="2"/>
    </row>
    <row r="3863" spans="1:76" ht="15">
      <c r="A3863"/>
      <c r="AC3863"/>
      <c r="AD3863"/>
      <c r="BX3863" s="2"/>
    </row>
    <row r="3864" spans="1:76" ht="15">
      <c r="A3864"/>
      <c r="AC3864"/>
      <c r="AD3864"/>
      <c r="BX3864" s="2"/>
    </row>
    <row r="3865" spans="1:76" ht="15">
      <c r="A3865"/>
      <c r="AC3865"/>
      <c r="AD3865"/>
      <c r="BX3865" s="2"/>
    </row>
    <row r="3866" spans="1:76" ht="15">
      <c r="A3866"/>
      <c r="AC3866"/>
      <c r="AD3866"/>
      <c r="BX3866" s="2"/>
    </row>
    <row r="3867" spans="1:76" ht="15">
      <c r="A3867"/>
      <c r="AC3867"/>
      <c r="AD3867"/>
      <c r="BX3867" s="2"/>
    </row>
    <row r="3868" spans="1:76" ht="15">
      <c r="A3868"/>
      <c r="AC3868"/>
      <c r="AD3868"/>
      <c r="BX3868" s="2"/>
    </row>
    <row r="3869" spans="1:76" ht="15">
      <c r="A3869"/>
      <c r="AC3869"/>
      <c r="AD3869"/>
      <c r="BX3869" s="2"/>
    </row>
    <row r="3870" spans="1:76" ht="15">
      <c r="A3870"/>
      <c r="AC3870"/>
      <c r="AD3870"/>
      <c r="BX3870" s="2"/>
    </row>
    <row r="3871" spans="1:76" ht="15">
      <c r="A3871"/>
      <c r="AC3871"/>
      <c r="AD3871"/>
      <c r="BX3871" s="2"/>
    </row>
    <row r="3872" spans="1:76" ht="15">
      <c r="A3872"/>
      <c r="AC3872"/>
      <c r="AD3872"/>
      <c r="BX3872" s="2"/>
    </row>
    <row r="3873" spans="1:76" ht="15">
      <c r="A3873"/>
      <c r="AC3873"/>
      <c r="AD3873"/>
      <c r="BX3873" s="2"/>
    </row>
    <row r="3874" spans="1:76" ht="15">
      <c r="A3874"/>
      <c r="AC3874"/>
      <c r="AD3874"/>
      <c r="BX3874" s="2"/>
    </row>
    <row r="3875" spans="1:76" ht="15">
      <c r="A3875"/>
      <c r="AC3875"/>
      <c r="AD3875"/>
      <c r="BX3875" s="2"/>
    </row>
    <row r="3876" spans="1:76" ht="15">
      <c r="A3876"/>
      <c r="AC3876"/>
      <c r="AD3876"/>
      <c r="BX3876" s="2"/>
    </row>
    <row r="3877" spans="1:76" ht="15">
      <c r="A3877"/>
      <c r="AC3877"/>
      <c r="AD3877"/>
      <c r="BX3877" s="2"/>
    </row>
    <row r="3878" spans="1:76" ht="15">
      <c r="A3878"/>
      <c r="AC3878"/>
      <c r="AD3878"/>
      <c r="BX3878" s="2"/>
    </row>
    <row r="3879" spans="1:76" ht="15">
      <c r="A3879"/>
      <c r="AC3879"/>
      <c r="AD3879"/>
      <c r="BX3879" s="2"/>
    </row>
    <row r="3880" spans="1:76" ht="15">
      <c r="A3880"/>
      <c r="AC3880"/>
      <c r="AD3880"/>
      <c r="BX3880" s="2"/>
    </row>
    <row r="3881" spans="1:76" ht="15">
      <c r="A3881"/>
      <c r="AC3881"/>
      <c r="AD3881"/>
      <c r="BX3881" s="2"/>
    </row>
    <row r="3882" spans="1:76" ht="15">
      <c r="A3882"/>
      <c r="AC3882"/>
      <c r="AD3882"/>
      <c r="BX3882" s="2"/>
    </row>
    <row r="3883" spans="1:76" ht="15">
      <c r="A3883"/>
      <c r="AC3883"/>
      <c r="AD3883"/>
      <c r="BX3883" s="2"/>
    </row>
    <row r="3884" spans="1:76" ht="15">
      <c r="A3884"/>
      <c r="AC3884"/>
      <c r="AD3884"/>
      <c r="BX3884" s="2"/>
    </row>
    <row r="3885" spans="1:76" ht="15">
      <c r="A3885"/>
      <c r="AC3885"/>
      <c r="AD3885"/>
      <c r="BX3885" s="2"/>
    </row>
    <row r="3886" spans="1:76" ht="15">
      <c r="A3886"/>
      <c r="AC3886"/>
      <c r="AD3886"/>
      <c r="BX3886" s="2"/>
    </row>
    <row r="3887" spans="1:76" ht="15">
      <c r="A3887"/>
      <c r="AC3887"/>
      <c r="AD3887"/>
      <c r="BX3887" s="2"/>
    </row>
    <row r="3888" spans="1:76" ht="15">
      <c r="A3888"/>
      <c r="AC3888"/>
      <c r="AD3888"/>
      <c r="BX3888" s="2"/>
    </row>
    <row r="3889" spans="1:76" ht="15">
      <c r="A3889"/>
      <c r="AC3889"/>
      <c r="AD3889"/>
      <c r="BX3889" s="2"/>
    </row>
    <row r="3890" spans="1:76" ht="15">
      <c r="A3890"/>
      <c r="AC3890"/>
      <c r="AD3890"/>
      <c r="BX3890" s="2"/>
    </row>
    <row r="3891" spans="1:76" ht="15">
      <c r="A3891"/>
      <c r="AC3891"/>
      <c r="AD3891"/>
      <c r="BX3891" s="2"/>
    </row>
    <row r="3892" spans="1:76" ht="15">
      <c r="A3892"/>
      <c r="AC3892"/>
      <c r="AD3892"/>
      <c r="BX3892" s="2"/>
    </row>
    <row r="3893" spans="1:76" ht="15">
      <c r="A3893"/>
      <c r="AC3893"/>
      <c r="AD3893"/>
      <c r="BX3893" s="2"/>
    </row>
    <row r="3894" spans="1:76" ht="15">
      <c r="A3894"/>
      <c r="AC3894"/>
      <c r="AD3894"/>
      <c r="BX3894" s="2"/>
    </row>
    <row r="3895" spans="1:76" ht="15">
      <c r="A3895"/>
      <c r="AC3895"/>
      <c r="AD3895"/>
      <c r="BX3895" s="2"/>
    </row>
    <row r="3896" spans="1:76" ht="15">
      <c r="A3896"/>
      <c r="AC3896"/>
      <c r="AD3896"/>
      <c r="BX3896" s="2"/>
    </row>
    <row r="3897" spans="1:76" ht="15">
      <c r="A3897"/>
      <c r="AC3897"/>
      <c r="AD3897"/>
      <c r="BX3897" s="2"/>
    </row>
    <row r="3898" spans="1:76" ht="15">
      <c r="A3898"/>
      <c r="AC3898"/>
      <c r="AD3898"/>
      <c r="BX3898" s="2"/>
    </row>
    <row r="3899" spans="1:76" ht="15">
      <c r="A3899"/>
      <c r="AC3899"/>
      <c r="AD3899"/>
      <c r="BX3899" s="2"/>
    </row>
    <row r="3900" spans="1:76" ht="15">
      <c r="A3900"/>
      <c r="AC3900"/>
      <c r="AD3900"/>
      <c r="BX3900" s="2"/>
    </row>
    <row r="3901" spans="1:76" ht="15">
      <c r="A3901"/>
      <c r="AC3901"/>
      <c r="AD3901"/>
      <c r="BX3901" s="2"/>
    </row>
    <row r="3902" spans="1:76" ht="15">
      <c r="A3902"/>
      <c r="AC3902"/>
      <c r="AD3902"/>
      <c r="BX3902" s="2"/>
    </row>
    <row r="3903" spans="1:76" ht="15">
      <c r="A3903"/>
      <c r="AC3903"/>
      <c r="AD3903"/>
      <c r="BX3903" s="2"/>
    </row>
    <row r="3904" spans="1:76" ht="15">
      <c r="A3904"/>
      <c r="AC3904"/>
      <c r="AD3904"/>
      <c r="BX3904" s="2"/>
    </row>
    <row r="3905" spans="1:76" ht="15">
      <c r="A3905"/>
      <c r="AC3905"/>
      <c r="AD3905"/>
      <c r="BX3905" s="2"/>
    </row>
    <row r="3906" spans="1:76" ht="15">
      <c r="A3906"/>
      <c r="AC3906"/>
      <c r="AD3906"/>
      <c r="BX3906" s="2"/>
    </row>
    <row r="3907" spans="1:76" ht="15">
      <c r="A3907"/>
      <c r="AC3907"/>
      <c r="AD3907"/>
      <c r="BX3907" s="2"/>
    </row>
    <row r="3908" spans="1:76" ht="15">
      <c r="A3908"/>
      <c r="AC3908"/>
      <c r="AD3908"/>
      <c r="BX3908" s="2"/>
    </row>
    <row r="3909" spans="1:76" ht="15">
      <c r="A3909"/>
      <c r="AC3909"/>
      <c r="AD3909"/>
      <c r="BX3909" s="2"/>
    </row>
    <row r="3910" spans="1:76" ht="15">
      <c r="A3910"/>
      <c r="AC3910"/>
      <c r="AD3910"/>
      <c r="BX3910" s="2"/>
    </row>
    <row r="3911" spans="1:76" ht="15">
      <c r="A3911"/>
      <c r="AC3911"/>
      <c r="AD3911"/>
      <c r="BX3911" s="2"/>
    </row>
    <row r="3912" spans="1:76" ht="15">
      <c r="A3912"/>
      <c r="AC3912"/>
      <c r="AD3912"/>
      <c r="BX3912" s="2"/>
    </row>
    <row r="3913" spans="1:76" ht="15">
      <c r="A3913"/>
      <c r="AC3913"/>
      <c r="AD3913"/>
      <c r="BX3913" s="2"/>
    </row>
    <row r="3914" spans="1:76" ht="15">
      <c r="A3914"/>
      <c r="AC3914"/>
      <c r="AD3914"/>
      <c r="BX3914" s="2"/>
    </row>
    <row r="3915" spans="1:76" ht="15">
      <c r="A3915"/>
      <c r="AC3915"/>
      <c r="AD3915"/>
      <c r="BX3915" s="2"/>
    </row>
    <row r="3916" spans="1:76" ht="15">
      <c r="A3916"/>
      <c r="AC3916"/>
      <c r="AD3916"/>
      <c r="BX3916" s="2"/>
    </row>
    <row r="3917" spans="1:76" ht="15">
      <c r="A3917"/>
      <c r="AC3917"/>
      <c r="AD3917"/>
      <c r="BX3917" s="2"/>
    </row>
    <row r="3918" spans="1:76" ht="15">
      <c r="A3918"/>
      <c r="AC3918"/>
      <c r="AD3918"/>
      <c r="BX3918" s="2"/>
    </row>
    <row r="3919" spans="1:76" ht="15">
      <c r="A3919"/>
      <c r="AC3919"/>
      <c r="AD3919"/>
      <c r="BX3919" s="2"/>
    </row>
    <row r="3920" spans="1:76" ht="15">
      <c r="A3920"/>
      <c r="AC3920"/>
      <c r="AD3920"/>
      <c r="BX3920" s="2"/>
    </row>
    <row r="3921" spans="1:76" ht="15">
      <c r="A3921"/>
      <c r="AC3921"/>
      <c r="AD3921"/>
      <c r="BX3921" s="2"/>
    </row>
    <row r="3922" spans="1:76" ht="15">
      <c r="A3922"/>
      <c r="AC3922"/>
      <c r="AD3922"/>
      <c r="BX3922" s="2"/>
    </row>
    <row r="3923" spans="1:76" ht="15">
      <c r="A3923"/>
      <c r="AC3923"/>
      <c r="AD3923"/>
      <c r="BX3923" s="2"/>
    </row>
    <row r="3924" spans="1:76" ht="15">
      <c r="A3924"/>
      <c r="AC3924"/>
      <c r="AD3924"/>
      <c r="BX3924" s="2"/>
    </row>
    <row r="3925" spans="1:76" ht="15">
      <c r="A3925"/>
      <c r="AC3925"/>
      <c r="AD3925"/>
      <c r="BX3925" s="2"/>
    </row>
    <row r="3926" spans="1:76" ht="15">
      <c r="A3926"/>
      <c r="AC3926"/>
      <c r="AD3926"/>
      <c r="BX3926" s="2"/>
    </row>
    <row r="3927" spans="1:76" ht="15">
      <c r="A3927"/>
      <c r="AC3927"/>
      <c r="AD3927"/>
      <c r="BX3927" s="2"/>
    </row>
    <row r="3928" spans="1:76" ht="15">
      <c r="A3928"/>
      <c r="AC3928"/>
      <c r="AD3928"/>
      <c r="BX3928" s="2"/>
    </row>
    <row r="3929" spans="1:76" ht="15">
      <c r="A3929"/>
      <c r="AC3929"/>
      <c r="AD3929"/>
      <c r="BX3929" s="2"/>
    </row>
    <row r="3930" spans="1:76" ht="15">
      <c r="A3930"/>
      <c r="AC3930"/>
      <c r="AD3930"/>
      <c r="BX3930" s="2"/>
    </row>
    <row r="3931" spans="1:76" ht="15">
      <c r="A3931"/>
      <c r="AC3931"/>
      <c r="AD3931"/>
      <c r="BX3931" s="2"/>
    </row>
    <row r="3932" spans="1:76" ht="15">
      <c r="A3932"/>
      <c r="AC3932"/>
      <c r="AD3932"/>
      <c r="BX3932" s="2"/>
    </row>
    <row r="3933" spans="1:76" ht="15">
      <c r="A3933"/>
      <c r="AC3933"/>
      <c r="AD3933"/>
      <c r="BX3933" s="2"/>
    </row>
    <row r="3934" spans="1:76" ht="15">
      <c r="A3934"/>
      <c r="AC3934"/>
      <c r="AD3934"/>
      <c r="BX3934" s="2"/>
    </row>
    <row r="3935" spans="1:76" ht="15">
      <c r="A3935"/>
      <c r="AC3935"/>
      <c r="AD3935"/>
      <c r="BX3935" s="2"/>
    </row>
    <row r="3936" spans="1:76" ht="15">
      <c r="A3936"/>
      <c r="AC3936"/>
      <c r="AD3936"/>
      <c r="BX3936" s="2"/>
    </row>
    <row r="3937" spans="1:76" ht="15">
      <c r="A3937"/>
      <c r="AC3937"/>
      <c r="AD3937"/>
      <c r="BX3937" s="2"/>
    </row>
    <row r="3938" spans="1:76" ht="15">
      <c r="A3938"/>
      <c r="AC3938"/>
      <c r="AD3938"/>
      <c r="BX3938" s="2"/>
    </row>
    <row r="3939" spans="1:76" ht="15">
      <c r="A3939"/>
      <c r="AC3939"/>
      <c r="AD3939"/>
      <c r="BX3939" s="2"/>
    </row>
    <row r="3940" spans="1:76" ht="15">
      <c r="A3940"/>
      <c r="AC3940"/>
      <c r="AD3940"/>
      <c r="BX3940" s="2"/>
    </row>
    <row r="3941" spans="1:76" ht="15">
      <c r="A3941"/>
      <c r="AC3941"/>
      <c r="AD3941"/>
      <c r="BX3941" s="2"/>
    </row>
    <row r="3942" spans="1:76" ht="15">
      <c r="A3942"/>
      <c r="AC3942"/>
      <c r="AD3942"/>
      <c r="BX3942" s="2"/>
    </row>
    <row r="3943" spans="1:76" ht="15">
      <c r="A3943"/>
      <c r="AC3943"/>
      <c r="AD3943"/>
      <c r="BX3943" s="2"/>
    </row>
    <row r="3944" spans="1:76" ht="15">
      <c r="A3944"/>
      <c r="AC3944"/>
      <c r="AD3944"/>
      <c r="BX3944" s="2"/>
    </row>
    <row r="3945" spans="1:76" ht="15">
      <c r="A3945"/>
      <c r="AC3945"/>
      <c r="AD3945"/>
      <c r="BX3945" s="2"/>
    </row>
    <row r="3946" spans="1:76" ht="15">
      <c r="A3946"/>
      <c r="AC3946"/>
      <c r="AD3946"/>
      <c r="BX3946" s="2"/>
    </row>
    <row r="3947" spans="1:76" ht="15">
      <c r="A3947"/>
      <c r="AC3947"/>
      <c r="AD3947"/>
      <c r="BX3947" s="2"/>
    </row>
    <row r="3948" spans="1:76" ht="15">
      <c r="A3948"/>
      <c r="AC3948"/>
      <c r="AD3948"/>
      <c r="BX3948" s="2"/>
    </row>
    <row r="3949" spans="1:76" ht="15">
      <c r="A3949"/>
      <c r="AC3949"/>
      <c r="AD3949"/>
      <c r="BX3949" s="2"/>
    </row>
    <row r="3950" spans="1:76" ht="15">
      <c r="A3950"/>
      <c r="AC3950"/>
      <c r="AD3950"/>
      <c r="BX3950" s="2"/>
    </row>
    <row r="3951" spans="1:76" ht="15">
      <c r="A3951"/>
      <c r="AC3951"/>
      <c r="AD3951"/>
      <c r="BX3951" s="2"/>
    </row>
    <row r="3952" spans="1:76" ht="15">
      <c r="A3952"/>
      <c r="AC3952"/>
      <c r="AD3952"/>
      <c r="BX3952" s="2"/>
    </row>
    <row r="3953" spans="1:76" ht="15">
      <c r="A3953"/>
      <c r="AC3953"/>
      <c r="AD3953"/>
      <c r="BX3953" s="2"/>
    </row>
    <row r="3954" spans="1:76" ht="15">
      <c r="A3954"/>
      <c r="AC3954"/>
      <c r="AD3954"/>
      <c r="BX3954" s="2"/>
    </row>
    <row r="3955" spans="1:76" ht="15">
      <c r="A3955"/>
      <c r="AC3955"/>
      <c r="AD3955"/>
      <c r="BX3955" s="2"/>
    </row>
    <row r="3956" spans="1:76" ht="15">
      <c r="A3956"/>
      <c r="AC3956"/>
      <c r="AD3956"/>
      <c r="BX3956" s="2"/>
    </row>
    <row r="3957" spans="1:76" ht="15">
      <c r="A3957"/>
      <c r="AC3957"/>
      <c r="AD3957"/>
      <c r="BX3957" s="2"/>
    </row>
    <row r="3958" spans="1:76" ht="15">
      <c r="A3958"/>
      <c r="AC3958"/>
      <c r="AD3958"/>
      <c r="BX3958" s="2"/>
    </row>
    <row r="3959" spans="1:76" ht="15">
      <c r="A3959"/>
      <c r="AC3959"/>
      <c r="AD3959"/>
      <c r="BX3959" s="2"/>
    </row>
    <row r="3960" spans="1:76" ht="15">
      <c r="A3960"/>
      <c r="AC3960"/>
      <c r="AD3960"/>
      <c r="BX3960" s="2"/>
    </row>
    <row r="3961" spans="1:76" ht="15">
      <c r="A3961"/>
      <c r="AC3961"/>
      <c r="AD3961"/>
      <c r="BX3961" s="2"/>
    </row>
    <row r="3962" spans="1:76" ht="15">
      <c r="A3962"/>
      <c r="AC3962"/>
      <c r="AD3962"/>
      <c r="BX3962" s="2"/>
    </row>
    <row r="3963" spans="1:76" ht="15">
      <c r="A3963"/>
      <c r="AC3963"/>
      <c r="AD3963"/>
      <c r="BX3963" s="2"/>
    </row>
    <row r="3964" spans="1:76" ht="15">
      <c r="A3964"/>
      <c r="AC3964"/>
      <c r="AD3964"/>
      <c r="BX3964" s="2"/>
    </row>
    <row r="3965" spans="1:76" ht="15">
      <c r="A3965"/>
      <c r="AC3965"/>
      <c r="AD3965"/>
      <c r="BX3965" s="2"/>
    </row>
    <row r="3966" spans="1:76" ht="15">
      <c r="A3966"/>
      <c r="AC3966"/>
      <c r="AD3966"/>
      <c r="BX3966" s="2"/>
    </row>
    <row r="3967" spans="1:76" ht="15">
      <c r="A3967"/>
      <c r="AC3967"/>
      <c r="AD3967"/>
      <c r="BX3967" s="2"/>
    </row>
    <row r="3968" spans="1:76" ht="15">
      <c r="A3968"/>
      <c r="AC3968"/>
      <c r="AD3968"/>
      <c r="BX3968" s="2"/>
    </row>
    <row r="3969" spans="1:76" ht="15">
      <c r="A3969"/>
      <c r="AC3969"/>
      <c r="AD3969"/>
      <c r="BX3969" s="2"/>
    </row>
    <row r="3970" spans="1:76" ht="15">
      <c r="A3970"/>
      <c r="AC3970"/>
      <c r="AD3970"/>
      <c r="BX3970" s="2"/>
    </row>
    <row r="3971" spans="1:76" ht="15">
      <c r="A3971"/>
      <c r="AC3971"/>
      <c r="AD3971"/>
      <c r="BX3971" s="2"/>
    </row>
    <row r="3972" spans="1:76" ht="15">
      <c r="A3972"/>
      <c r="AC3972"/>
      <c r="AD3972"/>
      <c r="BX3972" s="2"/>
    </row>
    <row r="3973" spans="1:76" ht="15">
      <c r="A3973"/>
      <c r="AC3973"/>
      <c r="AD3973"/>
      <c r="BX3973" s="2"/>
    </row>
    <row r="3974" spans="1:76" ht="15">
      <c r="A3974"/>
      <c r="AC3974"/>
      <c r="AD3974"/>
      <c r="BX3974" s="2"/>
    </row>
    <row r="3975" spans="1:76" ht="15">
      <c r="A3975"/>
      <c r="AC3975"/>
      <c r="AD3975"/>
      <c r="BX3975" s="2"/>
    </row>
    <row r="3976" spans="1:76" ht="15">
      <c r="A3976"/>
      <c r="AC3976"/>
      <c r="AD3976"/>
      <c r="BX3976" s="2"/>
    </row>
    <row r="3977" spans="1:76" ht="15">
      <c r="A3977"/>
      <c r="AC3977"/>
      <c r="AD3977"/>
      <c r="BX3977" s="2"/>
    </row>
    <row r="3978" spans="1:76" ht="15">
      <c r="A3978"/>
      <c r="AC3978"/>
      <c r="AD3978"/>
      <c r="BX3978" s="2"/>
    </row>
    <row r="3979" spans="1:76" ht="15">
      <c r="A3979"/>
      <c r="AC3979"/>
      <c r="AD3979"/>
      <c r="BX3979" s="2"/>
    </row>
    <row r="3980" spans="1:76" ht="15">
      <c r="A3980"/>
      <c r="AC3980"/>
      <c r="AD3980"/>
      <c r="BX3980" s="2"/>
    </row>
    <row r="3981" spans="1:76" ht="15">
      <c r="A3981"/>
      <c r="AC3981"/>
      <c r="AD3981"/>
      <c r="BX3981" s="2"/>
    </row>
    <row r="3982" spans="1:76" ht="15">
      <c r="A3982"/>
      <c r="AC3982"/>
      <c r="AD3982"/>
      <c r="BX3982" s="2"/>
    </row>
    <row r="3983" spans="1:76" ht="15">
      <c r="A3983"/>
      <c r="AC3983"/>
      <c r="AD3983"/>
      <c r="BX3983" s="2"/>
    </row>
    <row r="3984" spans="1:76" ht="15">
      <c r="A3984"/>
      <c r="AC3984"/>
      <c r="AD3984"/>
      <c r="BX3984" s="2"/>
    </row>
    <row r="3985" spans="1:76" ht="15">
      <c r="A3985"/>
      <c r="AC3985"/>
      <c r="AD3985"/>
      <c r="BX3985" s="2"/>
    </row>
    <row r="3986" spans="1:76" ht="15">
      <c r="A3986"/>
      <c r="AC3986"/>
      <c r="AD3986"/>
      <c r="BX3986" s="2"/>
    </row>
    <row r="3987" spans="1:76" ht="15">
      <c r="A3987"/>
      <c r="AC3987"/>
      <c r="AD3987"/>
      <c r="BX3987" s="2"/>
    </row>
    <row r="3988" spans="1:76" ht="15">
      <c r="A3988"/>
      <c r="AC3988"/>
      <c r="AD3988"/>
      <c r="BX3988" s="2"/>
    </row>
    <row r="3989" spans="1:76" ht="15">
      <c r="A3989"/>
      <c r="AC3989"/>
      <c r="AD3989"/>
      <c r="BX3989" s="2"/>
    </row>
    <row r="3990" spans="1:76" ht="15">
      <c r="A3990"/>
      <c r="AC3990"/>
      <c r="AD3990"/>
      <c r="BX3990" s="2"/>
    </row>
    <row r="3991" spans="1:76" ht="15">
      <c r="A3991"/>
      <c r="AC3991"/>
      <c r="AD3991"/>
      <c r="BX3991" s="2"/>
    </row>
    <row r="3992" spans="1:76" ht="15">
      <c r="A3992"/>
      <c r="AC3992"/>
      <c r="AD3992"/>
      <c r="BX3992" s="2"/>
    </row>
    <row r="3993" spans="1:76" ht="15">
      <c r="A3993"/>
      <c r="AC3993"/>
      <c r="AD3993"/>
      <c r="BX3993" s="2"/>
    </row>
    <row r="3994" spans="1:76" ht="15">
      <c r="A3994"/>
      <c r="AC3994"/>
      <c r="AD3994"/>
      <c r="BX3994" s="2"/>
    </row>
    <row r="3995" spans="1:76" ht="15">
      <c r="A3995"/>
      <c r="AC3995"/>
      <c r="AD3995"/>
      <c r="BX3995" s="2"/>
    </row>
    <row r="3996" spans="1:76" ht="15">
      <c r="A3996"/>
      <c r="AC3996"/>
      <c r="AD3996"/>
      <c r="BX3996" s="2"/>
    </row>
    <row r="3997" spans="1:76" ht="15">
      <c r="A3997"/>
      <c r="AC3997"/>
      <c r="AD3997"/>
      <c r="BX3997" s="2"/>
    </row>
    <row r="3998" spans="1:76" ht="15">
      <c r="A3998"/>
      <c r="AC3998"/>
      <c r="AD3998"/>
      <c r="BX3998" s="2"/>
    </row>
    <row r="3999" spans="1:76" ht="15">
      <c r="A3999"/>
      <c r="AC3999"/>
      <c r="AD3999"/>
      <c r="BX3999" s="2"/>
    </row>
    <row r="4000" spans="1:76" ht="15">
      <c r="A4000"/>
      <c r="AC4000"/>
      <c r="AD4000"/>
      <c r="BX4000" s="2"/>
    </row>
    <row r="4001" spans="1:76" ht="15">
      <c r="A4001"/>
      <c r="AC4001"/>
      <c r="AD4001"/>
      <c r="BX4001" s="2"/>
    </row>
    <row r="4002" spans="1:76" ht="15">
      <c r="A4002"/>
      <c r="AC4002"/>
      <c r="AD4002"/>
      <c r="BX4002" s="2"/>
    </row>
    <row r="4003" spans="1:76" ht="15">
      <c r="A4003"/>
      <c r="AC4003"/>
      <c r="AD4003"/>
      <c r="BX4003" s="2"/>
    </row>
    <row r="4004" spans="1:76" ht="15">
      <c r="A4004"/>
      <c r="AC4004"/>
      <c r="AD4004"/>
      <c r="BX4004" s="2"/>
    </row>
    <row r="4005" spans="1:76" ht="15">
      <c r="A4005"/>
      <c r="AC4005"/>
      <c r="AD4005"/>
      <c r="BX4005" s="2"/>
    </row>
    <row r="4006" spans="1:76" ht="15">
      <c r="A4006"/>
      <c r="AC4006"/>
      <c r="AD4006"/>
      <c r="BX4006" s="2"/>
    </row>
    <row r="4007" spans="1:76" ht="15">
      <c r="A4007"/>
      <c r="AC4007"/>
      <c r="AD4007"/>
      <c r="BX4007" s="2"/>
    </row>
    <row r="4008" spans="1:76" ht="15">
      <c r="A4008"/>
      <c r="AC4008"/>
      <c r="AD4008"/>
      <c r="BX4008" s="2"/>
    </row>
    <row r="4009" spans="1:76" ht="15">
      <c r="A4009"/>
      <c r="AC4009"/>
      <c r="AD4009"/>
      <c r="BX4009" s="2"/>
    </row>
    <row r="4010" spans="1:76" ht="15">
      <c r="A4010"/>
      <c r="AC4010"/>
      <c r="AD4010"/>
      <c r="BX4010" s="2"/>
    </row>
    <row r="4011" spans="1:76" ht="15">
      <c r="A4011"/>
      <c r="AC4011"/>
      <c r="AD4011"/>
      <c r="BX4011" s="2"/>
    </row>
    <row r="4012" spans="1:76" ht="15">
      <c r="A4012"/>
      <c r="AC4012"/>
      <c r="AD4012"/>
      <c r="BX4012" s="2"/>
    </row>
    <row r="4013" spans="1:76" ht="15">
      <c r="A4013"/>
      <c r="AC4013"/>
      <c r="AD4013"/>
      <c r="BX4013" s="2"/>
    </row>
    <row r="4014" spans="1:76" ht="15">
      <c r="A4014"/>
      <c r="AC4014"/>
      <c r="AD4014"/>
      <c r="BX4014" s="2"/>
    </row>
    <row r="4015" spans="1:76" ht="15">
      <c r="A4015"/>
      <c r="AC4015"/>
      <c r="AD4015"/>
      <c r="BX4015" s="2"/>
    </row>
    <row r="4016" spans="1:76" ht="15">
      <c r="A4016"/>
      <c r="AC4016"/>
      <c r="AD4016"/>
      <c r="BX4016" s="2"/>
    </row>
    <row r="4017" spans="1:76" ht="15">
      <c r="A4017"/>
      <c r="AC4017"/>
      <c r="AD4017"/>
      <c r="BX4017" s="2"/>
    </row>
    <row r="4018" spans="1:76" ht="15">
      <c r="A4018"/>
      <c r="AC4018"/>
      <c r="AD4018"/>
      <c r="BX4018" s="2"/>
    </row>
    <row r="4019" spans="1:76" ht="15">
      <c r="A4019"/>
      <c r="AC4019"/>
      <c r="AD4019"/>
      <c r="BX4019" s="2"/>
    </row>
    <row r="4020" spans="1:76" ht="15">
      <c r="A4020"/>
      <c r="AC4020"/>
      <c r="AD4020"/>
      <c r="BX4020" s="2"/>
    </row>
    <row r="4021" spans="1:76" ht="15">
      <c r="A4021"/>
      <c r="AC4021"/>
      <c r="AD4021"/>
      <c r="BX4021" s="2"/>
    </row>
    <row r="4022" spans="1:76" ht="15">
      <c r="A4022"/>
      <c r="AC4022"/>
      <c r="AD4022"/>
      <c r="BX4022" s="2"/>
    </row>
    <row r="4023" spans="1:76" ht="15">
      <c r="A4023"/>
      <c r="AC4023"/>
      <c r="AD4023"/>
      <c r="BX4023" s="2"/>
    </row>
    <row r="4024" spans="1:76" ht="15">
      <c r="A4024"/>
      <c r="AC4024"/>
      <c r="AD4024"/>
      <c r="BX4024" s="2"/>
    </row>
    <row r="4025" spans="1:76" ht="15">
      <c r="A4025"/>
      <c r="AC4025"/>
      <c r="AD4025"/>
      <c r="BX4025" s="2"/>
    </row>
    <row r="4026" spans="1:76" ht="15">
      <c r="A4026"/>
      <c r="AC4026"/>
      <c r="AD4026"/>
      <c r="BX4026" s="2"/>
    </row>
    <row r="4027" spans="1:76" ht="15">
      <c r="A4027"/>
      <c r="AC4027"/>
      <c r="AD4027"/>
      <c r="BX4027" s="2"/>
    </row>
    <row r="4028" spans="1:76" ht="15">
      <c r="A4028"/>
      <c r="AC4028"/>
      <c r="AD4028"/>
      <c r="BX4028" s="2"/>
    </row>
    <row r="4029" spans="1:76" ht="15">
      <c r="A4029"/>
      <c r="AC4029"/>
      <c r="AD4029"/>
      <c r="BX4029" s="2"/>
    </row>
    <row r="4030" spans="1:76" ht="15">
      <c r="A4030"/>
      <c r="AC4030"/>
      <c r="AD4030"/>
      <c r="BX4030" s="2"/>
    </row>
    <row r="4031" spans="1:76" ht="15">
      <c r="A4031"/>
      <c r="AC4031"/>
      <c r="AD4031"/>
      <c r="BX4031" s="2"/>
    </row>
    <row r="4032" spans="1:76" ht="15">
      <c r="A4032"/>
      <c r="AC4032"/>
      <c r="AD4032"/>
      <c r="BX4032" s="2"/>
    </row>
    <row r="4033" spans="1:76" ht="15">
      <c r="A4033"/>
      <c r="AC4033"/>
      <c r="AD4033"/>
      <c r="BX4033" s="2"/>
    </row>
    <row r="4034" spans="1:76" ht="15">
      <c r="A4034"/>
      <c r="AC4034"/>
      <c r="AD4034"/>
      <c r="BX4034" s="2"/>
    </row>
    <row r="4035" spans="1:76" ht="15">
      <c r="A4035"/>
      <c r="AC4035"/>
      <c r="AD4035"/>
      <c r="BX4035" s="2"/>
    </row>
    <row r="4036" spans="1:76" ht="15">
      <c r="A4036"/>
      <c r="AC4036"/>
      <c r="AD4036"/>
      <c r="BX4036" s="2"/>
    </row>
    <row r="4037" spans="1:76" ht="15">
      <c r="A4037"/>
      <c r="AC4037"/>
      <c r="AD4037"/>
      <c r="BX4037" s="2"/>
    </row>
    <row r="4038" spans="1:76" ht="15">
      <c r="A4038"/>
      <c r="AC4038"/>
      <c r="AD4038"/>
      <c r="BX4038" s="2"/>
    </row>
    <row r="4039" spans="1:76" ht="15">
      <c r="A4039"/>
      <c r="AC4039"/>
      <c r="AD4039"/>
      <c r="BX4039" s="2"/>
    </row>
    <row r="4040" spans="1:76" ht="15">
      <c r="A4040"/>
      <c r="AC4040"/>
      <c r="AD4040"/>
      <c r="BX4040" s="2"/>
    </row>
    <row r="4041" spans="1:76" ht="15">
      <c r="A4041"/>
      <c r="AC4041"/>
      <c r="AD4041"/>
      <c r="BX4041" s="2"/>
    </row>
    <row r="4042" spans="1:76" ht="15">
      <c r="A4042"/>
      <c r="AC4042"/>
      <c r="AD4042"/>
      <c r="BX4042" s="2"/>
    </row>
    <row r="4043" spans="1:76" ht="15">
      <c r="A4043"/>
      <c r="AC4043"/>
      <c r="AD4043"/>
      <c r="BX4043" s="2"/>
    </row>
    <row r="4044" spans="1:76" ht="15">
      <c r="A4044"/>
      <c r="AC4044"/>
      <c r="AD4044"/>
      <c r="BX4044" s="2"/>
    </row>
    <row r="4045" spans="1:76" ht="15">
      <c r="A4045"/>
      <c r="AC4045"/>
      <c r="AD4045"/>
      <c r="BX4045" s="2"/>
    </row>
    <row r="4046" spans="1:76" ht="15">
      <c r="A4046"/>
      <c r="AC4046"/>
      <c r="AD4046"/>
      <c r="BX4046" s="2"/>
    </row>
    <row r="4047" spans="1:76" ht="15">
      <c r="A4047"/>
      <c r="AC4047"/>
      <c r="AD4047"/>
      <c r="BX4047" s="2"/>
    </row>
    <row r="4048" spans="1:76" ht="15">
      <c r="A4048"/>
      <c r="AC4048"/>
      <c r="AD4048"/>
      <c r="BX4048" s="2"/>
    </row>
    <row r="4049" spans="1:76" ht="15">
      <c r="A4049"/>
      <c r="AC4049"/>
      <c r="AD4049"/>
      <c r="BX4049" s="2"/>
    </row>
    <row r="4050" spans="1:76" ht="15">
      <c r="A4050"/>
      <c r="AC4050"/>
      <c r="AD4050"/>
      <c r="BX4050" s="2"/>
    </row>
    <row r="4051" spans="1:76" ht="15">
      <c r="A4051"/>
      <c r="AC4051"/>
      <c r="AD4051"/>
      <c r="BX4051" s="2"/>
    </row>
    <row r="4052" spans="1:76" ht="15">
      <c r="A4052"/>
      <c r="AC4052"/>
      <c r="AD4052"/>
      <c r="BX4052" s="2"/>
    </row>
    <row r="4053" spans="1:76" ht="15">
      <c r="A4053"/>
      <c r="AC4053"/>
      <c r="AD4053"/>
      <c r="BX4053" s="2"/>
    </row>
    <row r="4054" spans="1:76" ht="15">
      <c r="A4054"/>
      <c r="AC4054"/>
      <c r="AD4054"/>
      <c r="BX4054" s="2"/>
    </row>
    <row r="4055" spans="1:76" ht="15">
      <c r="A4055"/>
      <c r="AC4055"/>
      <c r="AD4055"/>
      <c r="BX4055" s="2"/>
    </row>
    <row r="4056" spans="1:76" ht="15">
      <c r="A4056"/>
      <c r="AC4056"/>
      <c r="AD4056"/>
      <c r="BX4056" s="2"/>
    </row>
    <row r="4057" spans="1:76" ht="15">
      <c r="A4057"/>
      <c r="AC4057"/>
      <c r="AD4057"/>
      <c r="BX4057" s="2"/>
    </row>
    <row r="4058" spans="1:76" ht="15">
      <c r="A4058"/>
      <c r="AC4058"/>
      <c r="AD4058"/>
      <c r="BX4058" s="2"/>
    </row>
    <row r="4059" spans="1:76" ht="15">
      <c r="A4059"/>
      <c r="AC4059"/>
      <c r="AD4059"/>
      <c r="BX4059" s="2"/>
    </row>
    <row r="4060" spans="1:76" ht="15">
      <c r="A4060"/>
      <c r="AC4060"/>
      <c r="AD4060"/>
      <c r="BX4060" s="2"/>
    </row>
    <row r="4061" spans="1:76" ht="15">
      <c r="A4061"/>
      <c r="AC4061"/>
      <c r="AD4061"/>
      <c r="BX4061" s="2"/>
    </row>
    <row r="4062" spans="1:76" ht="15">
      <c r="A4062"/>
      <c r="AC4062"/>
      <c r="AD4062"/>
      <c r="BX4062" s="2"/>
    </row>
    <row r="4063" spans="1:76" ht="15">
      <c r="A4063"/>
      <c r="AC4063"/>
      <c r="AD4063"/>
      <c r="BX4063" s="2"/>
    </row>
    <row r="4064" spans="1:76" ht="15">
      <c r="A4064"/>
      <c r="AC4064"/>
      <c r="AD4064"/>
      <c r="BX4064" s="2"/>
    </row>
    <row r="4065" spans="1:76" ht="15">
      <c r="A4065"/>
      <c r="AC4065"/>
      <c r="AD4065"/>
      <c r="BX4065" s="2"/>
    </row>
    <row r="4066" spans="1:76" ht="15">
      <c r="A4066"/>
      <c r="AC4066"/>
      <c r="AD4066"/>
      <c r="BX4066" s="2"/>
    </row>
    <row r="4067" spans="1:76" ht="15">
      <c r="A4067"/>
      <c r="AC4067"/>
      <c r="AD4067"/>
      <c r="BX4067" s="2"/>
    </row>
    <row r="4068" spans="1:76" ht="15">
      <c r="A4068"/>
      <c r="AC4068"/>
      <c r="AD4068"/>
      <c r="BX4068" s="2"/>
    </row>
    <row r="4069" spans="1:76" ht="15">
      <c r="A4069"/>
      <c r="AC4069"/>
      <c r="AD4069"/>
      <c r="BX4069" s="2"/>
    </row>
    <row r="4070" spans="1:76" ht="15">
      <c r="A4070"/>
      <c r="AC4070"/>
      <c r="AD4070"/>
      <c r="BX4070" s="2"/>
    </row>
    <row r="4071" spans="1:76" ht="15">
      <c r="A4071"/>
      <c r="AC4071"/>
      <c r="AD4071"/>
      <c r="BX4071" s="2"/>
    </row>
    <row r="4072" spans="1:76" ht="15">
      <c r="A4072"/>
      <c r="AC4072"/>
      <c r="AD4072"/>
      <c r="BX4072" s="2"/>
    </row>
    <row r="4073" spans="1:76" ht="15">
      <c r="A4073"/>
      <c r="AC4073"/>
      <c r="AD4073"/>
      <c r="BX4073" s="2"/>
    </row>
    <row r="4074" spans="1:76" ht="15">
      <c r="A4074"/>
      <c r="AC4074"/>
      <c r="AD4074"/>
      <c r="BX4074" s="2"/>
    </row>
    <row r="4075" spans="1:76" ht="15">
      <c r="A4075"/>
      <c r="AC4075"/>
      <c r="AD4075"/>
      <c r="BX4075" s="2"/>
    </row>
    <row r="4076" spans="1:76" ht="15">
      <c r="A4076"/>
      <c r="AC4076"/>
      <c r="AD4076"/>
      <c r="BX4076" s="2"/>
    </row>
    <row r="4077" spans="1:76" ht="15">
      <c r="A4077"/>
      <c r="AC4077"/>
      <c r="AD4077"/>
      <c r="BX4077" s="2"/>
    </row>
    <row r="4078" spans="1:76" ht="15">
      <c r="A4078"/>
      <c r="AC4078"/>
      <c r="AD4078"/>
      <c r="BX4078" s="2"/>
    </row>
    <row r="4079" spans="1:76" ht="15">
      <c r="A4079"/>
      <c r="AC4079"/>
      <c r="AD4079"/>
      <c r="BX4079" s="2"/>
    </row>
    <row r="4080" spans="1:76" ht="15">
      <c r="A4080"/>
      <c r="AC4080"/>
      <c r="AD4080"/>
      <c r="BX4080" s="2"/>
    </row>
    <row r="4081" spans="1:76" ht="15">
      <c r="A4081"/>
      <c r="AC4081"/>
      <c r="AD4081"/>
      <c r="BX4081" s="2"/>
    </row>
    <row r="4082" spans="1:76" ht="15">
      <c r="A4082"/>
      <c r="AC4082"/>
      <c r="AD4082"/>
      <c r="BX4082" s="2"/>
    </row>
    <row r="4083" spans="1:76" ht="15">
      <c r="A4083"/>
      <c r="AC4083"/>
      <c r="AD4083"/>
      <c r="BX4083" s="2"/>
    </row>
    <row r="4084" spans="1:76" ht="15">
      <c r="A4084"/>
      <c r="AC4084"/>
      <c r="AD4084"/>
      <c r="BX4084" s="2"/>
    </row>
    <row r="4085" spans="1:76" ht="15">
      <c r="A4085"/>
      <c r="AC4085"/>
      <c r="AD4085"/>
      <c r="BX4085" s="2"/>
    </row>
    <row r="4086" spans="1:76" ht="15">
      <c r="A4086"/>
      <c r="AC4086"/>
      <c r="AD4086"/>
      <c r="BX4086" s="2"/>
    </row>
    <row r="4087" spans="1:76" ht="15">
      <c r="A4087"/>
      <c r="AC4087"/>
      <c r="AD4087"/>
      <c r="BX4087" s="2"/>
    </row>
    <row r="4088" spans="1:76" ht="15">
      <c r="A4088"/>
      <c r="AC4088"/>
      <c r="AD4088"/>
      <c r="BX4088" s="2"/>
    </row>
    <row r="4089" spans="1:76" ht="15">
      <c r="A4089"/>
      <c r="AC4089"/>
      <c r="AD4089"/>
      <c r="BX4089" s="2"/>
    </row>
    <row r="4090" spans="1:76" ht="15">
      <c r="A4090"/>
      <c r="AC4090"/>
      <c r="AD4090"/>
      <c r="BX4090" s="2"/>
    </row>
    <row r="4091" spans="1:76" ht="15">
      <c r="A4091"/>
      <c r="AC4091"/>
      <c r="AD4091"/>
      <c r="BX4091" s="2"/>
    </row>
    <row r="4092" spans="1:76" ht="15">
      <c r="A4092"/>
      <c r="AC4092"/>
      <c r="AD4092"/>
      <c r="BX4092" s="2"/>
    </row>
    <row r="4093" spans="1:76" ht="15">
      <c r="A4093"/>
      <c r="AC4093"/>
      <c r="AD4093"/>
      <c r="BX4093" s="2"/>
    </row>
    <row r="4094" spans="1:76" ht="15">
      <c r="A4094"/>
      <c r="AC4094"/>
      <c r="AD4094"/>
      <c r="BX4094" s="2"/>
    </row>
    <row r="4095" spans="1:76" ht="15">
      <c r="A4095"/>
      <c r="AC4095"/>
      <c r="AD4095"/>
      <c r="BX4095" s="2"/>
    </row>
    <row r="4096" spans="1:76" ht="15">
      <c r="A4096"/>
      <c r="AC4096"/>
      <c r="AD4096"/>
      <c r="BX4096" s="2"/>
    </row>
    <row r="4097" spans="1:76" ht="15">
      <c r="A4097"/>
      <c r="AC4097"/>
      <c r="AD4097"/>
      <c r="BX4097" s="2"/>
    </row>
    <row r="4098" spans="1:76" ht="15">
      <c r="A4098"/>
      <c r="AC4098"/>
      <c r="AD4098"/>
      <c r="BX4098" s="2"/>
    </row>
    <row r="4099" spans="1:76" ht="15">
      <c r="A4099"/>
      <c r="AC4099"/>
      <c r="AD4099"/>
      <c r="BX4099" s="2"/>
    </row>
    <row r="4100" spans="1:76" ht="15">
      <c r="A4100"/>
      <c r="AC4100"/>
      <c r="AD4100"/>
      <c r="BX4100" s="2"/>
    </row>
    <row r="4101" spans="1:76" ht="15">
      <c r="A4101"/>
      <c r="AC4101"/>
      <c r="AD4101"/>
      <c r="BX4101" s="2"/>
    </row>
    <row r="4102" spans="1:76" ht="15">
      <c r="A4102"/>
      <c r="AC4102"/>
      <c r="AD4102"/>
      <c r="BX4102" s="2"/>
    </row>
    <row r="4103" spans="1:76" ht="15">
      <c r="A4103"/>
      <c r="AC4103"/>
      <c r="AD4103"/>
      <c r="BX4103" s="2"/>
    </row>
    <row r="4104" spans="1:76" ht="15">
      <c r="A4104"/>
      <c r="AC4104"/>
      <c r="AD4104"/>
      <c r="BX4104" s="2"/>
    </row>
    <row r="4105" spans="1:76" ht="15">
      <c r="A4105"/>
      <c r="AC4105"/>
      <c r="AD4105"/>
      <c r="BX4105" s="2"/>
    </row>
    <row r="4106" spans="1:76" ht="15">
      <c r="A4106"/>
      <c r="AC4106"/>
      <c r="AD4106"/>
      <c r="BX4106" s="2"/>
    </row>
    <row r="4107" spans="1:76" ht="15">
      <c r="A4107"/>
      <c r="AC4107"/>
      <c r="AD4107"/>
      <c r="BX4107" s="2"/>
    </row>
    <row r="4108" spans="1:76" ht="15">
      <c r="A4108"/>
      <c r="AC4108"/>
      <c r="AD4108"/>
      <c r="BX4108" s="2"/>
    </row>
    <row r="4109" spans="1:76" ht="15">
      <c r="A4109"/>
      <c r="AC4109"/>
      <c r="AD4109"/>
      <c r="BX4109" s="2"/>
    </row>
    <row r="4110" spans="1:76" ht="15">
      <c r="A4110"/>
      <c r="AC4110"/>
      <c r="AD4110"/>
      <c r="BX4110" s="2"/>
    </row>
    <row r="4111" spans="1:76" ht="15">
      <c r="A4111"/>
      <c r="AC4111"/>
      <c r="AD4111"/>
      <c r="BX4111" s="2"/>
    </row>
    <row r="4112" spans="1:76" ht="15">
      <c r="A4112"/>
      <c r="AC4112"/>
      <c r="AD4112"/>
      <c r="BX4112" s="2"/>
    </row>
    <row r="4113" spans="1:76" ht="15">
      <c r="A4113"/>
      <c r="AC4113"/>
      <c r="AD4113"/>
      <c r="BX4113" s="2"/>
    </row>
    <row r="4114" spans="1:76" ht="15">
      <c r="A4114"/>
      <c r="AC4114"/>
      <c r="AD4114"/>
      <c r="BX4114" s="2"/>
    </row>
    <row r="4115" spans="1:76" ht="15">
      <c r="A4115"/>
      <c r="AC4115"/>
      <c r="AD4115"/>
      <c r="BX4115" s="2"/>
    </row>
    <row r="4116" spans="1:76" ht="15">
      <c r="A4116"/>
      <c r="AC4116"/>
      <c r="AD4116"/>
      <c r="BX4116" s="2"/>
    </row>
    <row r="4117" spans="1:76" ht="15">
      <c r="A4117"/>
      <c r="AC4117"/>
      <c r="AD4117"/>
      <c r="BX4117" s="2"/>
    </row>
    <row r="4118" spans="1:76" ht="15">
      <c r="A4118"/>
      <c r="AC4118"/>
      <c r="AD4118"/>
      <c r="BX4118" s="2"/>
    </row>
    <row r="4119" spans="1:76" ht="15">
      <c r="A4119"/>
      <c r="AC4119"/>
      <c r="AD4119"/>
      <c r="BX4119" s="2"/>
    </row>
    <row r="4120" spans="1:76" ht="15">
      <c r="A4120"/>
      <c r="AC4120"/>
      <c r="AD4120"/>
      <c r="BX4120" s="2"/>
    </row>
    <row r="4121" spans="1:76" ht="15">
      <c r="A4121"/>
      <c r="AC4121"/>
      <c r="AD4121"/>
      <c r="BX4121" s="2"/>
    </row>
    <row r="4122" spans="1:76" ht="15">
      <c r="A4122"/>
      <c r="AC4122"/>
      <c r="AD4122"/>
      <c r="BX4122" s="2"/>
    </row>
    <row r="4123" spans="1:76" ht="15">
      <c r="A4123"/>
      <c r="AC4123"/>
      <c r="AD4123"/>
      <c r="BX4123" s="2"/>
    </row>
    <row r="4124" spans="1:76" ht="15">
      <c r="A4124"/>
      <c r="AC4124"/>
      <c r="AD4124"/>
      <c r="BX4124" s="2"/>
    </row>
    <row r="4125" spans="1:76" ht="15">
      <c r="A4125"/>
      <c r="AC4125"/>
      <c r="AD4125"/>
      <c r="BX4125" s="2"/>
    </row>
    <row r="4126" spans="1:76" ht="15">
      <c r="A4126"/>
      <c r="AC4126"/>
      <c r="AD4126"/>
      <c r="BX4126" s="2"/>
    </row>
    <row r="4127" spans="1:76" ht="15">
      <c r="A4127"/>
      <c r="AC4127"/>
      <c r="AD4127"/>
      <c r="BX4127" s="2"/>
    </row>
    <row r="4128" spans="1:76" ht="15">
      <c r="A4128"/>
      <c r="AC4128"/>
      <c r="AD4128"/>
      <c r="BX4128" s="2"/>
    </row>
    <row r="4129" spans="1:76" ht="15">
      <c r="A4129"/>
      <c r="AC4129"/>
      <c r="AD4129"/>
      <c r="BX4129" s="2"/>
    </row>
    <row r="4130" spans="1:76" ht="15">
      <c r="A4130"/>
      <c r="AC4130"/>
      <c r="AD4130"/>
      <c r="BX4130" s="2"/>
    </row>
    <row r="4131" spans="1:76" ht="15">
      <c r="A4131"/>
      <c r="AC4131"/>
      <c r="AD4131"/>
      <c r="BX4131" s="2"/>
    </row>
    <row r="4132" spans="1:76" ht="15">
      <c r="A4132"/>
      <c r="AC4132"/>
      <c r="AD4132"/>
      <c r="BX4132" s="2"/>
    </row>
    <row r="4133" spans="1:76" ht="15">
      <c r="A4133"/>
      <c r="AC4133"/>
      <c r="AD4133"/>
      <c r="BX4133" s="2"/>
    </row>
    <row r="4134" spans="1:76" ht="15">
      <c r="A4134"/>
      <c r="AC4134"/>
      <c r="AD4134"/>
      <c r="BX4134" s="2"/>
    </row>
    <row r="4135" spans="1:76" ht="15">
      <c r="A4135"/>
      <c r="AC4135"/>
      <c r="AD4135"/>
      <c r="BX4135" s="2"/>
    </row>
    <row r="4136" spans="1:76" ht="15">
      <c r="A4136"/>
      <c r="AC4136"/>
      <c r="AD4136"/>
      <c r="BX4136" s="2"/>
    </row>
    <row r="4137" spans="1:76" ht="15">
      <c r="A4137"/>
      <c r="AC4137"/>
      <c r="AD4137"/>
      <c r="BX4137" s="2"/>
    </row>
    <row r="4138" spans="1:76" ht="15">
      <c r="A4138"/>
      <c r="AC4138"/>
      <c r="AD4138"/>
      <c r="BX4138" s="2"/>
    </row>
    <row r="4139" spans="1:76" ht="15">
      <c r="A4139"/>
      <c r="AC4139"/>
      <c r="AD4139"/>
      <c r="BX4139" s="2"/>
    </row>
    <row r="4140" spans="1:76" ht="15">
      <c r="A4140"/>
      <c r="AC4140"/>
      <c r="AD4140"/>
      <c r="BX4140" s="2"/>
    </row>
    <row r="4141" spans="1:76" ht="15">
      <c r="A4141"/>
      <c r="AC4141"/>
      <c r="AD4141"/>
      <c r="BX4141" s="2"/>
    </row>
    <row r="4142" spans="1:76" ht="15">
      <c r="A4142"/>
      <c r="AC4142"/>
      <c r="AD4142"/>
      <c r="BX4142" s="2"/>
    </row>
    <row r="4143" spans="1:76" ht="15">
      <c r="A4143"/>
      <c r="AC4143"/>
      <c r="AD4143"/>
      <c r="BX4143" s="2"/>
    </row>
    <row r="4144" spans="1:76" ht="15">
      <c r="A4144"/>
      <c r="AC4144"/>
      <c r="AD4144"/>
      <c r="BX4144" s="2"/>
    </row>
    <row r="4145" spans="1:76" ht="15">
      <c r="A4145"/>
      <c r="AC4145"/>
      <c r="AD4145"/>
      <c r="BX4145" s="2"/>
    </row>
    <row r="4146" spans="1:76" ht="15">
      <c r="A4146"/>
      <c r="AC4146"/>
      <c r="AD4146"/>
      <c r="BX4146" s="2"/>
    </row>
    <row r="4147" spans="1:76" ht="15">
      <c r="A4147"/>
      <c r="AC4147"/>
      <c r="AD4147"/>
      <c r="BX4147" s="2"/>
    </row>
    <row r="4148" spans="1:76" ht="15">
      <c r="A4148"/>
      <c r="AC4148"/>
      <c r="AD4148"/>
      <c r="BX4148" s="2"/>
    </row>
    <row r="4149" spans="1:76" ht="15">
      <c r="A4149"/>
      <c r="AC4149"/>
      <c r="AD4149"/>
      <c r="BX4149" s="2"/>
    </row>
    <row r="4150" spans="1:76" ht="15">
      <c r="A4150"/>
      <c r="AC4150"/>
      <c r="AD4150"/>
      <c r="BX4150" s="2"/>
    </row>
    <row r="4151" spans="1:76" ht="15">
      <c r="A4151"/>
      <c r="AC4151"/>
      <c r="AD4151"/>
      <c r="BX4151" s="2"/>
    </row>
    <row r="4152" spans="1:76" ht="15">
      <c r="A4152"/>
      <c r="AC4152"/>
      <c r="AD4152"/>
      <c r="BX4152" s="2"/>
    </row>
    <row r="4153" spans="1:76" ht="15">
      <c r="A4153"/>
      <c r="AC4153"/>
      <c r="AD4153"/>
      <c r="BX4153" s="2"/>
    </row>
    <row r="4154" spans="1:76" ht="15">
      <c r="A4154"/>
      <c r="AC4154"/>
      <c r="AD4154"/>
      <c r="BX4154" s="2"/>
    </row>
    <row r="4155" spans="1:76" ht="15">
      <c r="A4155"/>
      <c r="AC4155"/>
      <c r="AD4155"/>
      <c r="BX4155" s="2"/>
    </row>
    <row r="4156" spans="1:76" ht="15">
      <c r="A4156"/>
      <c r="AC4156"/>
      <c r="AD4156"/>
      <c r="BX4156" s="2"/>
    </row>
    <row r="4157" spans="1:76" ht="15">
      <c r="A4157"/>
      <c r="AC4157"/>
      <c r="AD4157"/>
      <c r="BX4157" s="2"/>
    </row>
    <row r="4158" spans="1:76" ht="15">
      <c r="A4158"/>
      <c r="AC4158"/>
      <c r="AD4158"/>
      <c r="BX4158" s="2"/>
    </row>
    <row r="4159" spans="1:76" ht="15">
      <c r="A4159"/>
      <c r="AC4159"/>
      <c r="AD4159"/>
      <c r="BX4159" s="2"/>
    </row>
    <row r="4160" spans="1:76" ht="15">
      <c r="A4160"/>
      <c r="AC4160"/>
      <c r="AD4160"/>
      <c r="BX4160" s="2"/>
    </row>
    <row r="4161" spans="1:76" ht="15">
      <c r="A4161"/>
      <c r="AC4161"/>
      <c r="AD4161"/>
      <c r="BX4161" s="2"/>
    </row>
    <row r="4162" spans="1:76" ht="15">
      <c r="A4162"/>
      <c r="AC4162"/>
      <c r="AD4162"/>
      <c r="BX4162" s="2"/>
    </row>
    <row r="4163" spans="1:76" ht="15">
      <c r="A4163"/>
      <c r="AC4163"/>
      <c r="AD4163"/>
      <c r="BX4163" s="2"/>
    </row>
    <row r="4164" spans="1:76" ht="15">
      <c r="A4164"/>
      <c r="AC4164"/>
      <c r="AD4164"/>
      <c r="BX4164" s="2"/>
    </row>
    <row r="4165" spans="1:76" ht="15">
      <c r="A4165"/>
      <c r="AC4165"/>
      <c r="AD4165"/>
      <c r="BX4165" s="2"/>
    </row>
    <row r="4166" spans="1:76" ht="15">
      <c r="A4166"/>
      <c r="AC4166"/>
      <c r="AD4166"/>
      <c r="BX4166" s="2"/>
    </row>
    <row r="4167" spans="1:76" ht="15">
      <c r="A4167"/>
      <c r="AC4167"/>
      <c r="AD4167"/>
      <c r="BX4167" s="2"/>
    </row>
    <row r="4168" spans="1:76" ht="15">
      <c r="A4168"/>
      <c r="AC4168"/>
      <c r="AD4168"/>
      <c r="BX4168" s="2"/>
    </row>
    <row r="4169" spans="1:76" ht="15">
      <c r="A4169"/>
      <c r="AC4169"/>
      <c r="AD4169"/>
      <c r="BX4169" s="2"/>
    </row>
    <row r="4170" spans="1:76" ht="15">
      <c r="A4170"/>
      <c r="AC4170"/>
      <c r="AD4170"/>
      <c r="BX4170" s="2"/>
    </row>
    <row r="4171" spans="1:76" ht="15">
      <c r="A4171"/>
      <c r="AC4171"/>
      <c r="AD4171"/>
      <c r="BX4171" s="2"/>
    </row>
    <row r="4172" spans="1:76" ht="15">
      <c r="A4172"/>
      <c r="AC4172"/>
      <c r="AD4172"/>
      <c r="BX4172" s="2"/>
    </row>
    <row r="4173" spans="1:76" ht="15">
      <c r="A4173"/>
      <c r="AC4173"/>
      <c r="AD4173"/>
      <c r="BX4173" s="2"/>
    </row>
    <row r="4174" spans="1:76" ht="15">
      <c r="A4174"/>
      <c r="AC4174"/>
      <c r="AD4174"/>
      <c r="BX4174" s="2"/>
    </row>
    <row r="4175" spans="1:76" ht="15">
      <c r="A4175"/>
      <c r="AC4175"/>
      <c r="AD4175"/>
      <c r="BX4175" s="2"/>
    </row>
    <row r="4176" spans="1:76" ht="15">
      <c r="A4176"/>
      <c r="AC4176"/>
      <c r="AD4176"/>
      <c r="BX4176" s="2"/>
    </row>
    <row r="4177" spans="1:76" ht="15">
      <c r="A4177"/>
      <c r="AC4177"/>
      <c r="AD4177"/>
      <c r="BX4177" s="2"/>
    </row>
    <row r="4178" spans="1:76" ht="15">
      <c r="A4178"/>
      <c r="AC4178"/>
      <c r="AD4178"/>
      <c r="BX4178" s="2"/>
    </row>
    <row r="4179" spans="1:76" ht="15">
      <c r="A4179"/>
      <c r="AC4179"/>
      <c r="AD4179"/>
      <c r="BX4179" s="2"/>
    </row>
    <row r="4180" spans="1:76" ht="15">
      <c r="A4180"/>
      <c r="AC4180"/>
      <c r="AD4180"/>
      <c r="BX4180" s="2"/>
    </row>
    <row r="4181" spans="1:76" ht="15">
      <c r="A4181"/>
      <c r="AC4181"/>
      <c r="AD4181"/>
      <c r="BX4181" s="2"/>
    </row>
    <row r="4182" spans="1:76" ht="15">
      <c r="A4182"/>
      <c r="AC4182"/>
      <c r="AD4182"/>
      <c r="BX4182" s="2"/>
    </row>
    <row r="4183" spans="1:76" ht="15">
      <c r="A4183"/>
      <c r="AC4183"/>
      <c r="AD4183"/>
      <c r="BX4183" s="2"/>
    </row>
    <row r="4184" spans="1:76" ht="15">
      <c r="A4184"/>
      <c r="AC4184"/>
      <c r="AD4184"/>
      <c r="BX4184" s="2"/>
    </row>
    <row r="4185" spans="1:76" ht="15">
      <c r="A4185"/>
      <c r="AC4185"/>
      <c r="AD4185"/>
      <c r="BX4185" s="2"/>
    </row>
    <row r="4186" spans="1:76" ht="15">
      <c r="A4186"/>
      <c r="AC4186"/>
      <c r="AD4186"/>
      <c r="BX4186" s="2"/>
    </row>
    <row r="4187" spans="1:76" ht="15">
      <c r="A4187"/>
      <c r="AC4187"/>
      <c r="AD4187"/>
      <c r="BX4187" s="2"/>
    </row>
    <row r="4188" spans="1:76" ht="15">
      <c r="A4188"/>
      <c r="AC4188"/>
      <c r="AD4188"/>
      <c r="BX4188" s="2"/>
    </row>
    <row r="4189" spans="1:76" ht="15">
      <c r="A4189"/>
      <c r="AC4189"/>
      <c r="AD4189"/>
      <c r="BX4189" s="2"/>
    </row>
    <row r="4190" spans="1:76" ht="15">
      <c r="A4190"/>
      <c r="AC4190"/>
      <c r="AD4190"/>
      <c r="BX4190" s="2"/>
    </row>
    <row r="4191" spans="1:76" ht="15">
      <c r="A4191"/>
      <c r="AC4191"/>
      <c r="AD4191"/>
      <c r="BX4191" s="2"/>
    </row>
    <row r="4192" spans="1:76" ht="15">
      <c r="A4192"/>
      <c r="AC4192"/>
      <c r="AD4192"/>
      <c r="BX4192" s="2"/>
    </row>
    <row r="4193" spans="1:76" ht="15">
      <c r="A4193"/>
      <c r="AC4193"/>
      <c r="AD4193"/>
      <c r="BX4193" s="2"/>
    </row>
    <row r="4194" spans="1:76" ht="15">
      <c r="A4194"/>
      <c r="AC4194"/>
      <c r="AD4194"/>
      <c r="BX4194" s="2"/>
    </row>
    <row r="4195" spans="1:76" ht="15">
      <c r="A4195"/>
      <c r="AC4195"/>
      <c r="AD4195"/>
      <c r="BX4195" s="2"/>
    </row>
    <row r="4196" spans="1:76" ht="15">
      <c r="A4196"/>
      <c r="AC4196"/>
      <c r="AD4196"/>
      <c r="BX4196" s="2"/>
    </row>
    <row r="4197" spans="1:76" ht="15">
      <c r="A4197"/>
      <c r="AC4197"/>
      <c r="AD4197"/>
      <c r="BX4197" s="2"/>
    </row>
    <row r="4198" spans="1:76" ht="15">
      <c r="A4198"/>
      <c r="AC4198"/>
      <c r="AD4198"/>
      <c r="BX4198" s="2"/>
    </row>
    <row r="4199" spans="1:76" ht="15">
      <c r="A4199"/>
      <c r="AC4199"/>
      <c r="AD4199"/>
      <c r="BX4199" s="2"/>
    </row>
    <row r="4200" spans="1:76" ht="15">
      <c r="A4200"/>
      <c r="AC4200"/>
      <c r="AD4200"/>
      <c r="BX4200" s="2"/>
    </row>
    <row r="4201" spans="1:76" ht="15">
      <c r="A4201"/>
      <c r="AC4201"/>
      <c r="AD4201"/>
      <c r="BX4201" s="2"/>
    </row>
    <row r="4202" spans="1:76" ht="15">
      <c r="A4202"/>
      <c r="AC4202"/>
      <c r="AD4202"/>
      <c r="BX4202" s="2"/>
    </row>
    <row r="4203" spans="1:76" ht="15">
      <c r="A4203"/>
      <c r="AC4203"/>
      <c r="AD4203"/>
      <c r="BX4203" s="2"/>
    </row>
    <row r="4204" spans="1:76" ht="15">
      <c r="A4204"/>
      <c r="AC4204"/>
      <c r="AD4204"/>
      <c r="BX4204" s="2"/>
    </row>
    <row r="4205" spans="1:76" ht="15">
      <c r="A4205"/>
      <c r="AC4205"/>
      <c r="AD4205"/>
      <c r="BX4205" s="2"/>
    </row>
    <row r="4206" spans="1:76" ht="15">
      <c r="A4206"/>
      <c r="AC4206"/>
      <c r="AD4206"/>
      <c r="BX4206" s="2"/>
    </row>
    <row r="4207" spans="1:76" ht="15">
      <c r="A4207"/>
      <c r="AC4207"/>
      <c r="AD4207"/>
      <c r="BX4207" s="2"/>
    </row>
    <row r="4208" spans="1:76" ht="15">
      <c r="A4208"/>
      <c r="AC4208"/>
      <c r="AD4208"/>
      <c r="BX4208" s="2"/>
    </row>
    <row r="4209" spans="1:76" ht="15">
      <c r="A4209"/>
      <c r="AC4209"/>
      <c r="AD4209"/>
      <c r="BX4209" s="2"/>
    </row>
    <row r="4210" spans="1:76" ht="15">
      <c r="A4210"/>
      <c r="AC4210"/>
      <c r="AD4210"/>
      <c r="BX4210" s="2"/>
    </row>
    <row r="4211" spans="1:76" ht="15">
      <c r="A4211"/>
      <c r="AC4211"/>
      <c r="AD4211"/>
      <c r="BX4211" s="2"/>
    </row>
    <row r="4212" spans="1:76" ht="15">
      <c r="A4212"/>
      <c r="AC4212"/>
      <c r="AD4212"/>
      <c r="BX4212" s="2"/>
    </row>
    <row r="4213" spans="1:76" ht="15">
      <c r="A4213"/>
      <c r="AC4213"/>
      <c r="AD4213"/>
      <c r="BX4213" s="2"/>
    </row>
    <row r="4214" spans="1:76" ht="15">
      <c r="A4214"/>
      <c r="AC4214"/>
      <c r="AD4214"/>
      <c r="BX4214" s="2"/>
    </row>
    <row r="4215" spans="1:76" ht="15">
      <c r="A4215"/>
      <c r="AC4215"/>
      <c r="AD4215"/>
      <c r="BX4215" s="2"/>
    </row>
    <row r="4216" spans="1:76" ht="15">
      <c r="A4216"/>
      <c r="AC4216"/>
      <c r="AD4216"/>
      <c r="BX4216" s="2"/>
    </row>
    <row r="4217" spans="1:76" ht="15">
      <c r="A4217"/>
      <c r="AC4217"/>
      <c r="AD4217"/>
      <c r="BX4217" s="2"/>
    </row>
    <row r="4218" spans="1:76" ht="15">
      <c r="A4218"/>
      <c r="AC4218"/>
      <c r="AD4218"/>
      <c r="BX4218" s="2"/>
    </row>
    <row r="4219" spans="1:76" ht="15">
      <c r="A4219"/>
      <c r="AC4219"/>
      <c r="AD4219"/>
      <c r="BX4219" s="2"/>
    </row>
    <row r="4220" spans="1:76" ht="15">
      <c r="A4220"/>
      <c r="AC4220"/>
      <c r="AD4220"/>
      <c r="BX4220" s="2"/>
    </row>
    <row r="4221" spans="1:76" ht="15">
      <c r="A4221"/>
      <c r="AC4221"/>
      <c r="AD4221"/>
      <c r="BX4221" s="2"/>
    </row>
    <row r="4222" spans="1:76" ht="15">
      <c r="A4222"/>
      <c r="AC4222"/>
      <c r="AD4222"/>
      <c r="BX4222" s="2"/>
    </row>
    <row r="4223" spans="1:76" ht="15">
      <c r="A4223"/>
      <c r="AC4223"/>
      <c r="AD4223"/>
      <c r="BX4223" s="2"/>
    </row>
    <row r="4224" spans="1:76" ht="15">
      <c r="A4224"/>
      <c r="AC4224"/>
      <c r="AD4224"/>
      <c r="BX4224" s="2"/>
    </row>
    <row r="4225" spans="1:76" ht="15">
      <c r="A4225"/>
      <c r="AC4225"/>
      <c r="AD4225"/>
      <c r="BX4225" s="2"/>
    </row>
    <row r="4226" spans="1:76" ht="15">
      <c r="A4226"/>
      <c r="AC4226"/>
      <c r="AD4226"/>
      <c r="BX4226" s="2"/>
    </row>
    <row r="4227" spans="1:76" ht="15">
      <c r="A4227"/>
      <c r="AC4227"/>
      <c r="AD4227"/>
      <c r="BX4227" s="2"/>
    </row>
    <row r="4228" spans="1:76" ht="15">
      <c r="A4228"/>
      <c r="AC4228"/>
      <c r="AD4228"/>
      <c r="BX4228" s="2"/>
    </row>
    <row r="4229" spans="1:76" ht="15">
      <c r="A4229"/>
      <c r="AC4229"/>
      <c r="AD4229"/>
      <c r="BX4229" s="2"/>
    </row>
    <row r="4230" spans="1:76" ht="15">
      <c r="A4230"/>
      <c r="AC4230"/>
      <c r="AD4230"/>
      <c r="BX4230" s="2"/>
    </row>
    <row r="4231" spans="1:76" ht="15">
      <c r="A4231"/>
      <c r="AC4231"/>
      <c r="AD4231"/>
      <c r="BX4231" s="2"/>
    </row>
    <row r="4232" spans="1:76" ht="15">
      <c r="A4232"/>
      <c r="AC4232"/>
      <c r="AD4232"/>
      <c r="BX4232" s="2"/>
    </row>
    <row r="4233" spans="1:76" ht="15">
      <c r="A4233"/>
      <c r="AC4233"/>
      <c r="AD4233"/>
      <c r="BX4233" s="2"/>
    </row>
    <row r="4234" spans="1:76" ht="15">
      <c r="A4234"/>
      <c r="AC4234"/>
      <c r="AD4234"/>
      <c r="BX4234" s="2"/>
    </row>
    <row r="4235" spans="1:76" ht="15">
      <c r="A4235"/>
      <c r="AC4235"/>
      <c r="AD4235"/>
      <c r="BX4235" s="2"/>
    </row>
    <row r="4236" spans="1:76" ht="15">
      <c r="A4236"/>
      <c r="AC4236"/>
      <c r="AD4236"/>
      <c r="BX4236" s="2"/>
    </row>
    <row r="4237" spans="1:76" ht="15">
      <c r="A4237"/>
      <c r="AC4237"/>
      <c r="AD4237"/>
      <c r="BX4237" s="2"/>
    </row>
    <row r="4238" spans="1:76" ht="15">
      <c r="A4238"/>
      <c r="AC4238"/>
      <c r="AD4238"/>
      <c r="BX4238" s="2"/>
    </row>
    <row r="4239" spans="1:76" ht="15">
      <c r="A4239"/>
      <c r="AC4239"/>
      <c r="AD4239"/>
      <c r="BX4239" s="2"/>
    </row>
    <row r="4240" spans="1:76" ht="15">
      <c r="A4240"/>
      <c r="AC4240"/>
      <c r="AD4240"/>
      <c r="BX4240" s="2"/>
    </row>
    <row r="4241" spans="1:76" ht="15">
      <c r="A4241"/>
      <c r="AC4241"/>
      <c r="AD4241"/>
      <c r="BX4241" s="2"/>
    </row>
    <row r="4242" spans="1:76" ht="15">
      <c r="A4242"/>
      <c r="AC4242"/>
      <c r="AD4242"/>
      <c r="BX4242" s="2"/>
    </row>
    <row r="4243" spans="1:76" ht="15">
      <c r="A4243"/>
      <c r="AC4243"/>
      <c r="AD4243"/>
      <c r="BX4243" s="2"/>
    </row>
    <row r="4244" spans="1:76" ht="15">
      <c r="A4244"/>
      <c r="AC4244"/>
      <c r="AD4244"/>
      <c r="BX4244" s="2"/>
    </row>
    <row r="4245" spans="1:76" ht="15">
      <c r="A4245"/>
      <c r="AC4245"/>
      <c r="AD4245"/>
      <c r="BX4245" s="2"/>
    </row>
    <row r="4246" spans="1:76" ht="15">
      <c r="A4246"/>
      <c r="AC4246"/>
      <c r="AD4246"/>
      <c r="BX4246" s="2"/>
    </row>
    <row r="4247" spans="1:76" ht="15">
      <c r="A4247"/>
      <c r="AC4247"/>
      <c r="AD4247"/>
      <c r="BX4247" s="2"/>
    </row>
    <row r="4248" spans="1:76" ht="15">
      <c r="A4248"/>
      <c r="AC4248"/>
      <c r="AD4248"/>
      <c r="BX4248" s="2"/>
    </row>
    <row r="4249" spans="1:76" ht="15">
      <c r="A4249"/>
      <c r="AC4249"/>
      <c r="AD4249"/>
      <c r="BX4249" s="2"/>
    </row>
    <row r="4250" spans="1:76" ht="15">
      <c r="A4250"/>
      <c r="AC4250"/>
      <c r="AD4250"/>
      <c r="BX4250" s="2"/>
    </row>
    <row r="4251" spans="1:76" ht="15">
      <c r="A4251"/>
      <c r="AC4251"/>
      <c r="AD4251"/>
      <c r="BX4251" s="2"/>
    </row>
    <row r="4252" spans="1:76" ht="15">
      <c r="A4252"/>
      <c r="AC4252"/>
      <c r="AD4252"/>
      <c r="BX4252" s="2"/>
    </row>
    <row r="4253" spans="1:76" ht="15">
      <c r="A4253"/>
      <c r="AC4253"/>
      <c r="AD4253"/>
      <c r="BX4253" s="2"/>
    </row>
    <row r="4254" spans="1:76" ht="15">
      <c r="A4254"/>
      <c r="AC4254"/>
      <c r="AD4254"/>
      <c r="BX4254" s="2"/>
    </row>
    <row r="4255" spans="1:76" ht="15">
      <c r="A4255"/>
      <c r="AC4255"/>
      <c r="AD4255"/>
      <c r="BX4255" s="2"/>
    </row>
    <row r="4256" spans="1:76" ht="15">
      <c r="A4256"/>
      <c r="AC4256"/>
      <c r="AD4256"/>
      <c r="BX4256" s="2"/>
    </row>
    <row r="4257" spans="1:76" ht="15">
      <c r="A4257"/>
      <c r="AC4257"/>
      <c r="AD4257"/>
      <c r="BX4257" s="2"/>
    </row>
    <row r="4258" spans="1:76" ht="15">
      <c r="A4258"/>
      <c r="AC4258"/>
      <c r="AD4258"/>
      <c r="BX4258" s="2"/>
    </row>
    <row r="4259" spans="1:76" ht="15">
      <c r="A4259"/>
      <c r="AC4259"/>
      <c r="AD4259"/>
      <c r="BX4259" s="2"/>
    </row>
    <row r="4260" spans="1:76" ht="15">
      <c r="A4260"/>
      <c r="AC4260"/>
      <c r="AD4260"/>
      <c r="BX4260" s="2"/>
    </row>
    <row r="4261" spans="1:76" ht="15">
      <c r="A4261"/>
      <c r="AC4261"/>
      <c r="AD4261"/>
      <c r="BX4261" s="2"/>
    </row>
    <row r="4262" spans="1:76" ht="15">
      <c r="A4262"/>
      <c r="AC4262"/>
      <c r="AD4262"/>
      <c r="BX4262" s="2"/>
    </row>
    <row r="4263" spans="1:76" ht="15">
      <c r="A4263"/>
      <c r="AC4263"/>
      <c r="AD4263"/>
      <c r="BX4263" s="2"/>
    </row>
    <row r="4264" spans="1:76" ht="15">
      <c r="A4264"/>
      <c r="AC4264"/>
      <c r="AD4264"/>
      <c r="BX4264" s="2"/>
    </row>
    <row r="4265" spans="1:76" ht="15">
      <c r="A4265"/>
      <c r="AC4265"/>
      <c r="AD4265"/>
      <c r="BX4265" s="2"/>
    </row>
    <row r="4266" spans="1:76" ht="15">
      <c r="A4266"/>
      <c r="AC4266"/>
      <c r="AD4266"/>
      <c r="BX4266" s="2"/>
    </row>
    <row r="4267" spans="1:76" ht="15">
      <c r="A4267"/>
      <c r="AC4267"/>
      <c r="AD4267"/>
      <c r="BX4267" s="2"/>
    </row>
    <row r="4268" spans="1:76" ht="15">
      <c r="A4268"/>
      <c r="AC4268"/>
      <c r="AD4268"/>
      <c r="BX4268" s="2"/>
    </row>
    <row r="4269" spans="1:76" ht="15">
      <c r="A4269"/>
      <c r="AC4269"/>
      <c r="AD4269"/>
      <c r="BX4269" s="2"/>
    </row>
    <row r="4270" spans="1:76" ht="15">
      <c r="A4270"/>
      <c r="AC4270"/>
      <c r="AD4270"/>
      <c r="BX4270" s="2"/>
    </row>
    <row r="4271" spans="1:76" ht="15">
      <c r="A4271"/>
      <c r="AC4271"/>
      <c r="AD4271"/>
      <c r="BX4271" s="2"/>
    </row>
    <row r="4272" spans="1:76" ht="15">
      <c r="A4272"/>
      <c r="AC4272"/>
      <c r="AD4272"/>
      <c r="BX4272" s="2"/>
    </row>
    <row r="4273" spans="1:76" ht="15">
      <c r="A4273"/>
      <c r="AC4273"/>
      <c r="AD4273"/>
      <c r="BX4273" s="2"/>
    </row>
    <row r="4274" spans="1:76" ht="15">
      <c r="A4274"/>
      <c r="AC4274"/>
      <c r="AD4274"/>
      <c r="BX4274" s="2"/>
    </row>
    <row r="4275" spans="1:76" ht="15">
      <c r="A4275"/>
      <c r="AC4275"/>
      <c r="AD4275"/>
      <c r="BX4275" s="2"/>
    </row>
    <row r="4276" spans="1:76" ht="15">
      <c r="A4276"/>
      <c r="AC4276"/>
      <c r="AD4276"/>
      <c r="BX4276" s="2"/>
    </row>
    <row r="4277" spans="1:76" ht="15">
      <c r="A4277"/>
      <c r="AC4277"/>
      <c r="AD4277"/>
      <c r="BX4277" s="2"/>
    </row>
    <row r="4278" spans="1:76" ht="15">
      <c r="A4278"/>
      <c r="AC4278"/>
      <c r="AD4278"/>
      <c r="BX4278" s="2"/>
    </row>
    <row r="4279" spans="1:76" ht="15">
      <c r="A4279"/>
      <c r="AC4279"/>
      <c r="AD4279"/>
      <c r="BX4279" s="2"/>
    </row>
    <row r="4280" spans="1:76" ht="15">
      <c r="A4280"/>
      <c r="AC4280"/>
      <c r="AD4280"/>
      <c r="BX4280" s="2"/>
    </row>
    <row r="4281" spans="1:76" ht="15">
      <c r="A4281"/>
      <c r="AC4281"/>
      <c r="AD4281"/>
      <c r="BX4281" s="2"/>
    </row>
    <row r="4282" spans="1:76" ht="15">
      <c r="A4282"/>
      <c r="AC4282"/>
      <c r="AD4282"/>
      <c r="BX4282" s="2"/>
    </row>
    <row r="4283" spans="1:76" ht="15">
      <c r="A4283"/>
      <c r="AC4283"/>
      <c r="AD4283"/>
      <c r="BX4283" s="2"/>
    </row>
    <row r="4284" spans="1:76" ht="15">
      <c r="A4284"/>
      <c r="AC4284"/>
      <c r="AD4284"/>
      <c r="BX4284" s="2"/>
    </row>
    <row r="4285" spans="1:76" ht="15">
      <c r="A4285"/>
      <c r="AC4285"/>
      <c r="AD4285"/>
      <c r="BX4285" s="2"/>
    </row>
    <row r="4286" spans="1:76" ht="15">
      <c r="A4286"/>
      <c r="AC4286"/>
      <c r="AD4286"/>
      <c r="BX4286" s="2"/>
    </row>
    <row r="4287" spans="1:76" ht="15">
      <c r="A4287"/>
      <c r="AC4287"/>
      <c r="AD4287"/>
      <c r="BX4287" s="2"/>
    </row>
    <row r="4288" spans="1:76" ht="15">
      <c r="A4288"/>
      <c r="AC4288"/>
      <c r="AD4288"/>
      <c r="BX4288" s="2"/>
    </row>
    <row r="4289" spans="1:76" ht="15">
      <c r="A4289"/>
      <c r="AC4289"/>
      <c r="AD4289"/>
      <c r="BX4289" s="2"/>
    </row>
    <row r="4290" spans="1:76" ht="15">
      <c r="A4290"/>
      <c r="AC4290"/>
      <c r="AD4290"/>
      <c r="BX4290" s="2"/>
    </row>
    <row r="4291" spans="1:76" ht="15">
      <c r="A4291"/>
      <c r="AC4291"/>
      <c r="AD4291"/>
      <c r="BX4291" s="2"/>
    </row>
    <row r="4292" spans="1:76" ht="15">
      <c r="A4292"/>
      <c r="AC4292"/>
      <c r="AD4292"/>
      <c r="BX4292" s="2"/>
    </row>
    <row r="4293" spans="1:76" ht="15">
      <c r="A4293"/>
      <c r="AC4293"/>
      <c r="AD4293"/>
      <c r="BX4293" s="2"/>
    </row>
    <row r="4294" spans="1:76" ht="15">
      <c r="A4294"/>
      <c r="AC4294"/>
      <c r="AD4294"/>
      <c r="BX4294" s="2"/>
    </row>
    <row r="4295" spans="1:76" ht="15">
      <c r="A4295"/>
      <c r="AC4295"/>
      <c r="AD4295"/>
      <c r="BX4295" s="2"/>
    </row>
    <row r="4296" spans="1:76" ht="15">
      <c r="A4296"/>
      <c r="AC4296"/>
      <c r="AD4296"/>
      <c r="BX4296" s="2"/>
    </row>
    <row r="4297" spans="1:76" ht="15">
      <c r="A4297"/>
      <c r="AC4297"/>
      <c r="AD4297"/>
      <c r="BX4297" s="2"/>
    </row>
    <row r="4298" spans="1:76" ht="15">
      <c r="A4298"/>
      <c r="AC4298"/>
      <c r="AD4298"/>
      <c r="BX4298" s="2"/>
    </row>
    <row r="4299" spans="1:76" ht="15">
      <c r="A4299"/>
      <c r="AC4299"/>
      <c r="AD4299"/>
      <c r="BX4299" s="2"/>
    </row>
    <row r="4300" spans="1:76" ht="15">
      <c r="A4300"/>
      <c r="AC4300"/>
      <c r="AD4300"/>
      <c r="BX4300" s="2"/>
    </row>
    <row r="4301" spans="1:76" ht="15">
      <c r="A4301"/>
      <c r="AC4301"/>
      <c r="AD4301"/>
      <c r="BX4301" s="2"/>
    </row>
    <row r="4302" spans="1:76" ht="15">
      <c r="A4302"/>
      <c r="AC4302"/>
      <c r="AD4302"/>
      <c r="BX4302" s="2"/>
    </row>
    <row r="4303" spans="1:76" ht="15">
      <c r="A4303"/>
      <c r="AC4303"/>
      <c r="AD4303"/>
      <c r="BX4303" s="2"/>
    </row>
    <row r="4304" spans="1:76" ht="15">
      <c r="A4304"/>
      <c r="AC4304"/>
      <c r="AD4304"/>
      <c r="BX4304" s="2"/>
    </row>
    <row r="4305" spans="1:76" ht="15">
      <c r="A4305"/>
      <c r="AC4305"/>
      <c r="AD4305"/>
      <c r="BX4305" s="2"/>
    </row>
    <row r="4306" spans="1:76" ht="15">
      <c r="A4306"/>
      <c r="AC4306"/>
      <c r="AD4306"/>
      <c r="BX4306" s="2"/>
    </row>
    <row r="4307" spans="1:76" ht="15">
      <c r="A4307"/>
      <c r="AC4307"/>
      <c r="AD4307"/>
      <c r="BX4307" s="2"/>
    </row>
    <row r="4308" spans="1:76" ht="15">
      <c r="A4308"/>
      <c r="AC4308"/>
      <c r="AD4308"/>
      <c r="BX4308" s="2"/>
    </row>
    <row r="4309" spans="1:76" ht="15">
      <c r="A4309"/>
      <c r="AC4309"/>
      <c r="AD4309"/>
      <c r="BX4309" s="2"/>
    </row>
    <row r="4310" spans="1:76" ht="15">
      <c r="A4310"/>
      <c r="AC4310"/>
      <c r="AD4310"/>
      <c r="BX4310" s="2"/>
    </row>
    <row r="4311" spans="1:76" ht="15">
      <c r="A4311"/>
      <c r="AC4311"/>
      <c r="AD4311"/>
      <c r="BX4311" s="2"/>
    </row>
    <row r="4312" spans="1:76" ht="15">
      <c r="A4312"/>
      <c r="AC4312"/>
      <c r="AD4312"/>
      <c r="BX4312" s="2"/>
    </row>
    <row r="4313" spans="1:76" ht="15">
      <c r="A4313"/>
      <c r="AC4313"/>
      <c r="AD4313"/>
      <c r="BX4313" s="2"/>
    </row>
    <row r="4314" spans="1:76" ht="15">
      <c r="A4314"/>
      <c r="AC4314"/>
      <c r="AD4314"/>
      <c r="BX4314" s="2"/>
    </row>
    <row r="4315" spans="1:76" ht="15">
      <c r="A4315"/>
      <c r="AC4315"/>
      <c r="AD4315"/>
      <c r="BX4315" s="2"/>
    </row>
    <row r="4316" spans="1:76" ht="15">
      <c r="A4316"/>
      <c r="AC4316"/>
      <c r="AD4316"/>
      <c r="BX4316" s="2"/>
    </row>
    <row r="4317" spans="1:76" ht="15">
      <c r="A4317"/>
      <c r="AC4317"/>
      <c r="AD4317"/>
      <c r="BX4317" s="2"/>
    </row>
    <row r="4318" spans="1:76" ht="15">
      <c r="A4318"/>
      <c r="AC4318"/>
      <c r="AD4318"/>
      <c r="BX4318" s="2"/>
    </row>
    <row r="4319" spans="1:76" ht="15">
      <c r="A4319"/>
      <c r="AC4319"/>
      <c r="AD4319"/>
      <c r="BX4319" s="2"/>
    </row>
    <row r="4320" spans="1:76" ht="15">
      <c r="A4320"/>
      <c r="AC4320"/>
      <c r="AD4320"/>
      <c r="BX4320" s="2"/>
    </row>
    <row r="4321" spans="1:76" ht="15">
      <c r="A4321"/>
      <c r="AC4321"/>
      <c r="AD4321"/>
      <c r="BX4321" s="2"/>
    </row>
    <row r="4322" spans="1:76" ht="15">
      <c r="A4322"/>
      <c r="AC4322"/>
      <c r="AD4322"/>
      <c r="BX4322" s="2"/>
    </row>
    <row r="4323" spans="1:76" ht="15">
      <c r="A4323"/>
      <c r="AC4323"/>
      <c r="AD4323"/>
      <c r="BX4323" s="2"/>
    </row>
    <row r="4324" spans="1:76" ht="15">
      <c r="A4324"/>
      <c r="AC4324"/>
      <c r="AD4324"/>
      <c r="BX4324" s="2"/>
    </row>
    <row r="4325" spans="1:76" ht="15">
      <c r="A4325"/>
      <c r="AC4325"/>
      <c r="AD4325"/>
      <c r="BX4325" s="2"/>
    </row>
    <row r="4326" spans="1:76" ht="15">
      <c r="A4326"/>
      <c r="AC4326"/>
      <c r="AD4326"/>
      <c r="BX4326" s="2"/>
    </row>
    <row r="4327" spans="1:76" ht="15">
      <c r="A4327"/>
      <c r="AC4327"/>
      <c r="AD4327"/>
      <c r="BX4327" s="2"/>
    </row>
    <row r="4328" spans="1:76" ht="15">
      <c r="A4328"/>
      <c r="AC4328"/>
      <c r="AD4328"/>
      <c r="BX4328" s="2"/>
    </row>
    <row r="4329" spans="1:76" ht="15">
      <c r="A4329"/>
      <c r="AC4329"/>
      <c r="AD4329"/>
      <c r="BX4329" s="2"/>
    </row>
    <row r="4330" spans="1:76" ht="15">
      <c r="A4330"/>
      <c r="AC4330"/>
      <c r="AD4330"/>
      <c r="BX4330" s="2"/>
    </row>
    <row r="4331" spans="1:76" ht="15">
      <c r="A4331"/>
      <c r="AC4331"/>
      <c r="AD4331"/>
      <c r="BX4331" s="2"/>
    </row>
    <row r="4332" spans="1:76" ht="15">
      <c r="A4332"/>
      <c r="AC4332"/>
      <c r="AD4332"/>
      <c r="BX4332" s="2"/>
    </row>
    <row r="4333" spans="1:76" ht="15">
      <c r="A4333"/>
      <c r="AC4333"/>
      <c r="AD4333"/>
      <c r="BX4333" s="2"/>
    </row>
    <row r="4334" spans="1:76" ht="15">
      <c r="A4334"/>
      <c r="AC4334"/>
      <c r="AD4334"/>
      <c r="BX4334" s="2"/>
    </row>
    <row r="4335" spans="1:76" ht="15">
      <c r="A4335"/>
      <c r="AC4335"/>
      <c r="AD4335"/>
      <c r="BX4335" s="2"/>
    </row>
    <row r="4336" spans="1:76" ht="15">
      <c r="A4336"/>
      <c r="AC4336"/>
      <c r="AD4336"/>
      <c r="BX4336" s="2"/>
    </row>
    <row r="4337" spans="1:76" ht="15">
      <c r="A4337"/>
      <c r="AC4337"/>
      <c r="AD4337"/>
      <c r="BX4337" s="2"/>
    </row>
    <row r="4338" spans="1:76" ht="15">
      <c r="A4338"/>
      <c r="AC4338"/>
      <c r="AD4338"/>
      <c r="BX4338" s="2"/>
    </row>
    <row r="4339" spans="1:76" ht="15">
      <c r="A4339"/>
      <c r="AC4339"/>
      <c r="AD4339"/>
      <c r="BX4339" s="2"/>
    </row>
    <row r="4340" spans="1:76" ht="15">
      <c r="A4340"/>
      <c r="AC4340"/>
      <c r="AD4340"/>
      <c r="BX4340" s="2"/>
    </row>
    <row r="4341" spans="1:76" ht="15">
      <c r="A4341"/>
      <c r="AC4341"/>
      <c r="AD4341"/>
      <c r="BX4341" s="2"/>
    </row>
    <row r="4342" spans="1:76" ht="15">
      <c r="A4342"/>
      <c r="AC4342"/>
      <c r="AD4342"/>
      <c r="BX4342" s="2"/>
    </row>
    <row r="4343" spans="1:76" ht="15">
      <c r="A4343"/>
      <c r="AC4343"/>
      <c r="AD4343"/>
      <c r="BX4343" s="2"/>
    </row>
    <row r="4344" spans="1:76" ht="15">
      <c r="A4344"/>
      <c r="AC4344"/>
      <c r="AD4344"/>
      <c r="BX4344" s="2"/>
    </row>
    <row r="4345" spans="1:76" ht="15">
      <c r="A4345"/>
      <c r="AC4345"/>
      <c r="AD4345"/>
      <c r="BX4345" s="2"/>
    </row>
    <row r="4346" spans="1:76" ht="15">
      <c r="A4346"/>
      <c r="AC4346"/>
      <c r="AD4346"/>
      <c r="BX4346" s="2"/>
    </row>
    <row r="4347" spans="1:76" ht="15">
      <c r="A4347"/>
      <c r="AC4347"/>
      <c r="AD4347"/>
      <c r="BX4347" s="2"/>
    </row>
    <row r="4348" spans="1:76" ht="15">
      <c r="A4348"/>
      <c r="AC4348"/>
      <c r="AD4348"/>
      <c r="BX4348" s="2"/>
    </row>
    <row r="4349" spans="1:76" ht="15">
      <c r="A4349"/>
      <c r="AC4349"/>
      <c r="AD4349"/>
      <c r="BX4349" s="2"/>
    </row>
    <row r="4350" spans="1:76" ht="15">
      <c r="A4350"/>
      <c r="AC4350"/>
      <c r="AD4350"/>
      <c r="BX4350" s="2"/>
    </row>
    <row r="4351" spans="1:76" ht="15">
      <c r="A4351"/>
      <c r="AC4351"/>
      <c r="AD4351"/>
      <c r="BX4351" s="2"/>
    </row>
    <row r="4352" spans="1:76" ht="15">
      <c r="A4352"/>
      <c r="AC4352"/>
      <c r="AD4352"/>
      <c r="BX4352" s="2"/>
    </row>
    <row r="4353" spans="1:76" ht="15">
      <c r="A4353"/>
      <c r="AC4353"/>
      <c r="AD4353"/>
      <c r="BX4353" s="2"/>
    </row>
    <row r="4354" spans="1:76" ht="15">
      <c r="A4354"/>
      <c r="AC4354"/>
      <c r="AD4354"/>
      <c r="BX4354" s="2"/>
    </row>
    <row r="4355" spans="1:76" ht="15">
      <c r="A4355"/>
      <c r="AC4355"/>
      <c r="AD4355"/>
      <c r="BX4355" s="2"/>
    </row>
    <row r="4356" spans="1:76" ht="15">
      <c r="A4356"/>
      <c r="AC4356"/>
      <c r="AD4356"/>
      <c r="BX4356" s="2"/>
    </row>
    <row r="4357" spans="1:76" ht="15">
      <c r="A4357"/>
      <c r="AC4357"/>
      <c r="AD4357"/>
      <c r="BX4357" s="2"/>
    </row>
    <row r="4358" spans="1:76" ht="15">
      <c r="A4358"/>
      <c r="AC4358"/>
      <c r="AD4358"/>
      <c r="BX4358" s="2"/>
    </row>
    <row r="4359" spans="1:76" ht="15">
      <c r="A4359"/>
      <c r="AC4359"/>
      <c r="AD4359"/>
      <c r="BX4359" s="2"/>
    </row>
    <row r="4360" spans="1:76" ht="15">
      <c r="A4360"/>
      <c r="AC4360"/>
      <c r="AD4360"/>
      <c r="BX4360" s="2"/>
    </row>
    <row r="4361" spans="1:76" ht="15">
      <c r="A4361"/>
      <c r="AC4361"/>
      <c r="AD4361"/>
      <c r="BX4361" s="2"/>
    </row>
    <row r="4362" spans="1:76" ht="15">
      <c r="A4362"/>
      <c r="AC4362"/>
      <c r="AD4362"/>
      <c r="BX4362" s="2"/>
    </row>
    <row r="4363" spans="1:76" ht="15">
      <c r="A4363"/>
      <c r="AC4363"/>
      <c r="AD4363"/>
      <c r="BX4363" s="2"/>
    </row>
    <row r="4364" spans="1:76" ht="15">
      <c r="A4364"/>
      <c r="AC4364"/>
      <c r="AD4364"/>
      <c r="BX4364" s="2"/>
    </row>
    <row r="4365" spans="1:76" ht="15">
      <c r="A4365"/>
      <c r="AC4365"/>
      <c r="AD4365"/>
      <c r="BX4365" s="2"/>
    </row>
    <row r="4366" spans="1:76" ht="15">
      <c r="A4366"/>
      <c r="AC4366"/>
      <c r="AD4366"/>
      <c r="BX4366" s="2"/>
    </row>
    <row r="4367" spans="1:76" ht="15">
      <c r="A4367"/>
      <c r="AC4367"/>
      <c r="AD4367"/>
      <c r="BX4367" s="2"/>
    </row>
    <row r="4368" spans="1:76" ht="15">
      <c r="A4368"/>
      <c r="AC4368"/>
      <c r="AD4368"/>
      <c r="BX4368" s="2"/>
    </row>
    <row r="4369" spans="1:76" ht="15">
      <c r="A4369"/>
      <c r="AC4369"/>
      <c r="AD4369"/>
      <c r="BX4369" s="2"/>
    </row>
    <row r="4370" spans="1:76" ht="15">
      <c r="A4370"/>
      <c r="AC4370"/>
      <c r="AD4370"/>
      <c r="BX4370" s="2"/>
    </row>
    <row r="4371" spans="1:76" ht="15">
      <c r="A4371"/>
      <c r="AC4371"/>
      <c r="AD4371"/>
      <c r="BX4371" s="2"/>
    </row>
    <row r="4372" spans="1:76" ht="15">
      <c r="A4372"/>
      <c r="AC4372"/>
      <c r="AD4372"/>
      <c r="BX4372" s="2"/>
    </row>
    <row r="4373" spans="1:76" ht="15">
      <c r="A4373"/>
      <c r="AC4373"/>
      <c r="AD4373"/>
      <c r="BX4373" s="2"/>
    </row>
    <row r="4374" spans="1:76" ht="15">
      <c r="A4374"/>
      <c r="AC4374"/>
      <c r="AD4374"/>
      <c r="BX4374" s="2"/>
    </row>
    <row r="4375" spans="1:76" ht="15">
      <c r="A4375"/>
      <c r="AC4375"/>
      <c r="AD4375"/>
      <c r="BX4375" s="2"/>
    </row>
    <row r="4376" spans="1:76" ht="15">
      <c r="A4376"/>
      <c r="AC4376"/>
      <c r="AD4376"/>
      <c r="BX4376" s="2"/>
    </row>
    <row r="4377" spans="1:76" ht="15">
      <c r="A4377"/>
      <c r="AC4377"/>
      <c r="AD4377"/>
      <c r="BX4377" s="2"/>
    </row>
    <row r="4378" spans="1:76" ht="15">
      <c r="A4378"/>
      <c r="AC4378"/>
      <c r="AD4378"/>
      <c r="BX4378" s="2"/>
    </row>
    <row r="4379" spans="1:76" ht="15">
      <c r="A4379"/>
      <c r="AC4379"/>
      <c r="AD4379"/>
      <c r="BX4379" s="2"/>
    </row>
    <row r="4380" spans="1:76" ht="15">
      <c r="A4380"/>
      <c r="AC4380"/>
      <c r="AD4380"/>
      <c r="BX4380" s="2"/>
    </row>
    <row r="4381" spans="1:76" ht="15">
      <c r="A4381"/>
      <c r="AC4381"/>
      <c r="AD4381"/>
      <c r="BX4381" s="2"/>
    </row>
    <row r="4382" spans="1:76" ht="15">
      <c r="A4382"/>
      <c r="AC4382"/>
      <c r="AD4382"/>
      <c r="BX4382" s="2"/>
    </row>
    <row r="4383" spans="1:76" ht="15">
      <c r="A4383"/>
      <c r="AC4383"/>
      <c r="AD4383"/>
      <c r="BX4383" s="2"/>
    </row>
    <row r="4384" spans="1:76" ht="15">
      <c r="A4384"/>
      <c r="AC4384"/>
      <c r="AD4384"/>
      <c r="BX4384" s="2"/>
    </row>
    <row r="4385" spans="1:76" ht="15">
      <c r="A4385"/>
      <c r="AC4385"/>
      <c r="AD4385"/>
      <c r="BX4385" s="2"/>
    </row>
    <row r="4386" spans="1:76" ht="15">
      <c r="A4386"/>
      <c r="AC4386"/>
      <c r="AD4386"/>
      <c r="BX4386" s="2"/>
    </row>
    <row r="4387" spans="1:76" ht="15">
      <c r="A4387"/>
      <c r="AC4387"/>
      <c r="AD4387"/>
      <c r="BX4387" s="2"/>
    </row>
    <row r="4388" spans="1:76" ht="15">
      <c r="A4388"/>
      <c r="AC4388"/>
      <c r="AD4388"/>
      <c r="BX4388" s="2"/>
    </row>
    <row r="4389" spans="1:76" ht="15">
      <c r="A4389"/>
      <c r="AC4389"/>
      <c r="AD4389"/>
      <c r="BX4389" s="2"/>
    </row>
    <row r="4390" spans="1:76" ht="15">
      <c r="A4390"/>
      <c r="AC4390"/>
      <c r="AD4390"/>
      <c r="BX4390" s="2"/>
    </row>
    <row r="4391" spans="1:76" ht="15">
      <c r="A4391"/>
      <c r="AC4391"/>
      <c r="AD4391"/>
      <c r="BX4391" s="2"/>
    </row>
    <row r="4392" spans="1:76" ht="15">
      <c r="A4392"/>
      <c r="AC4392"/>
      <c r="AD4392"/>
      <c r="BX4392" s="2"/>
    </row>
    <row r="4393" spans="1:76" ht="15">
      <c r="A4393"/>
      <c r="AC4393"/>
      <c r="AD4393"/>
      <c r="BX4393" s="2"/>
    </row>
    <row r="4394" spans="1:76" ht="15">
      <c r="A4394"/>
      <c r="AC4394"/>
      <c r="AD4394"/>
      <c r="BX4394" s="2"/>
    </row>
    <row r="4395" spans="1:76" ht="15">
      <c r="A4395"/>
      <c r="AC4395"/>
      <c r="AD4395"/>
      <c r="BX4395" s="2"/>
    </row>
    <row r="4396" spans="1:76" ht="15">
      <c r="A4396"/>
      <c r="AC4396"/>
      <c r="AD4396"/>
      <c r="BX4396" s="2"/>
    </row>
    <row r="4397" spans="1:76" ht="15">
      <c r="A4397"/>
      <c r="AC4397"/>
      <c r="AD4397"/>
      <c r="BX4397" s="2"/>
    </row>
    <row r="4398" spans="1:76" ht="15">
      <c r="A4398"/>
      <c r="AC4398"/>
      <c r="AD4398"/>
      <c r="BX4398" s="2"/>
    </row>
    <row r="4399" spans="1:76" ht="15">
      <c r="A4399"/>
      <c r="AC4399"/>
      <c r="AD4399"/>
      <c r="BX4399" s="2"/>
    </row>
    <row r="4400" spans="1:76" ht="15">
      <c r="A4400"/>
      <c r="AC4400"/>
      <c r="AD4400"/>
      <c r="BX4400" s="2"/>
    </row>
    <row r="4401" spans="1:76" ht="15">
      <c r="A4401"/>
      <c r="AC4401"/>
      <c r="AD4401"/>
      <c r="BX4401" s="2"/>
    </row>
    <row r="4402" spans="1:76" ht="15">
      <c r="A4402"/>
      <c r="AC4402"/>
      <c r="AD4402"/>
      <c r="BX4402" s="2"/>
    </row>
    <row r="4403" spans="1:76" ht="15">
      <c r="A4403"/>
      <c r="AC4403"/>
      <c r="AD4403"/>
      <c r="BX4403" s="2"/>
    </row>
    <row r="4404" spans="1:76" ht="15">
      <c r="A4404"/>
      <c r="AC4404"/>
      <c r="AD4404"/>
      <c r="BX4404" s="2"/>
    </row>
    <row r="4405" spans="1:76" ht="15">
      <c r="A4405"/>
      <c r="AC4405"/>
      <c r="AD4405"/>
      <c r="BX4405" s="2"/>
    </row>
    <row r="4406" spans="1:76" ht="15">
      <c r="A4406"/>
      <c r="AC4406"/>
      <c r="AD4406"/>
      <c r="BX4406" s="2"/>
    </row>
    <row r="4407" spans="1:76" ht="15">
      <c r="A4407"/>
      <c r="AC4407"/>
      <c r="AD4407"/>
      <c r="BX4407" s="2"/>
    </row>
    <row r="4408" spans="1:76" ht="15">
      <c r="A4408"/>
      <c r="AC4408"/>
      <c r="AD4408"/>
      <c r="BX4408" s="2"/>
    </row>
    <row r="4409" spans="1:76" ht="15">
      <c r="A4409"/>
      <c r="AC4409"/>
      <c r="AD4409"/>
      <c r="BX4409" s="2"/>
    </row>
    <row r="4410" spans="1:76" ht="15">
      <c r="A4410"/>
      <c r="AC4410"/>
      <c r="AD4410"/>
      <c r="BX4410" s="2"/>
    </row>
    <row r="4411" spans="1:76" ht="15">
      <c r="A4411"/>
      <c r="AC4411"/>
      <c r="AD4411"/>
      <c r="BX4411" s="2"/>
    </row>
    <row r="4412" spans="1:76" ht="15">
      <c r="A4412"/>
      <c r="AC4412"/>
      <c r="AD4412"/>
      <c r="BX4412" s="2"/>
    </row>
    <row r="4413" spans="1:76" ht="15">
      <c r="A4413"/>
      <c r="AC4413"/>
      <c r="AD4413"/>
      <c r="BX4413" s="2"/>
    </row>
    <row r="4414" spans="1:76" ht="15">
      <c r="A4414"/>
      <c r="AC4414"/>
      <c r="AD4414"/>
      <c r="BX4414" s="2"/>
    </row>
    <row r="4415" spans="1:76" ht="15">
      <c r="A4415"/>
      <c r="AC4415"/>
      <c r="AD4415"/>
      <c r="BX4415" s="2"/>
    </row>
    <row r="4416" spans="1:76" ht="15">
      <c r="A4416"/>
      <c r="AC4416"/>
      <c r="AD4416"/>
      <c r="BX4416" s="2"/>
    </row>
    <row r="4417" spans="1:76" ht="15">
      <c r="A4417"/>
      <c r="AC4417"/>
      <c r="AD4417"/>
      <c r="BX4417" s="2"/>
    </row>
    <row r="4418" spans="1:76" ht="15">
      <c r="A4418"/>
      <c r="AC4418"/>
      <c r="AD4418"/>
      <c r="BX4418" s="2"/>
    </row>
    <row r="4419" spans="1:76" ht="15">
      <c r="A4419"/>
      <c r="AC4419"/>
      <c r="AD4419"/>
      <c r="BX4419" s="2"/>
    </row>
    <row r="4420" spans="1:76" ht="15">
      <c r="A4420"/>
      <c r="AC4420"/>
      <c r="AD4420"/>
      <c r="BX4420" s="2"/>
    </row>
    <row r="4421" spans="1:76" ht="15">
      <c r="A4421"/>
      <c r="AC4421"/>
      <c r="AD4421"/>
      <c r="BX4421" s="2"/>
    </row>
    <row r="4422" spans="1:76" ht="15">
      <c r="A4422"/>
      <c r="AC4422"/>
      <c r="AD4422"/>
      <c r="BX4422" s="2"/>
    </row>
    <row r="4423" spans="1:76" ht="15">
      <c r="A4423"/>
      <c r="AC4423"/>
      <c r="AD4423"/>
      <c r="BX4423" s="2"/>
    </row>
    <row r="4424" spans="1:76" ht="15">
      <c r="A4424"/>
      <c r="AC4424"/>
      <c r="AD4424"/>
      <c r="BX4424" s="2"/>
    </row>
    <row r="4425" spans="1:76" ht="15">
      <c r="A4425"/>
      <c r="AC4425"/>
      <c r="AD4425"/>
      <c r="BX4425" s="2"/>
    </row>
    <row r="4426" spans="1:76" ht="15">
      <c r="A4426"/>
      <c r="AC4426"/>
      <c r="AD4426"/>
      <c r="BX4426" s="2"/>
    </row>
    <row r="4427" spans="1:76" ht="15">
      <c r="A4427"/>
      <c r="AC4427"/>
      <c r="AD4427"/>
      <c r="BX4427" s="2"/>
    </row>
    <row r="4428" spans="1:76" ht="15">
      <c r="A4428"/>
      <c r="AC4428"/>
      <c r="AD4428"/>
      <c r="BX4428" s="2"/>
    </row>
    <row r="4429" spans="1:76" ht="15">
      <c r="A4429"/>
      <c r="AC4429"/>
      <c r="AD4429"/>
      <c r="BX4429" s="2"/>
    </row>
    <row r="4430" spans="1:76" ht="15">
      <c r="A4430"/>
      <c r="AC4430"/>
      <c r="AD4430"/>
      <c r="BX4430" s="2"/>
    </row>
    <row r="4431" spans="1:76" ht="15">
      <c r="A4431"/>
      <c r="AC4431"/>
      <c r="AD4431"/>
      <c r="BX4431" s="2"/>
    </row>
    <row r="4432" spans="1:76" ht="15">
      <c r="A4432"/>
      <c r="AC4432"/>
      <c r="AD4432"/>
      <c r="BX4432" s="2"/>
    </row>
    <row r="4433" spans="1:76" ht="15">
      <c r="A4433"/>
      <c r="AC4433"/>
      <c r="AD4433"/>
      <c r="BX4433" s="2"/>
    </row>
    <row r="4434" spans="1:76" ht="15">
      <c r="A4434"/>
      <c r="AC4434"/>
      <c r="AD4434"/>
      <c r="BX4434" s="2"/>
    </row>
    <row r="4435" spans="1:76" ht="15">
      <c r="A4435"/>
      <c r="AC4435"/>
      <c r="AD4435"/>
      <c r="BX4435" s="2"/>
    </row>
    <row r="4436" spans="1:76" ht="15">
      <c r="A4436"/>
      <c r="AC4436"/>
      <c r="AD4436"/>
      <c r="BX4436" s="2"/>
    </row>
    <row r="4437" spans="1:76" ht="15">
      <c r="A4437"/>
      <c r="AC4437"/>
      <c r="AD4437"/>
      <c r="BX4437" s="2"/>
    </row>
    <row r="4438" spans="1:76" ht="15">
      <c r="A4438"/>
      <c r="AC4438"/>
      <c r="AD4438"/>
      <c r="BX4438" s="2"/>
    </row>
    <row r="4439" spans="1:76" ht="15">
      <c r="A4439"/>
      <c r="AC4439"/>
      <c r="AD4439"/>
      <c r="BX4439" s="2"/>
    </row>
    <row r="4440" spans="1:76" ht="15">
      <c r="A4440"/>
      <c r="AC4440"/>
      <c r="AD4440"/>
      <c r="BX4440" s="2"/>
    </row>
    <row r="4441" spans="1:76" ht="15">
      <c r="A4441"/>
      <c r="AC4441"/>
      <c r="AD4441"/>
      <c r="BX4441" s="2"/>
    </row>
    <row r="4442" spans="1:76" ht="15">
      <c r="A4442"/>
      <c r="AC4442"/>
      <c r="AD4442"/>
      <c r="BX4442" s="2"/>
    </row>
    <row r="4443" spans="1:76" ht="15">
      <c r="A4443"/>
      <c r="AC4443"/>
      <c r="AD4443"/>
      <c r="BX4443" s="2"/>
    </row>
    <row r="4444" spans="1:76" ht="15">
      <c r="A4444"/>
      <c r="AC4444"/>
      <c r="AD4444"/>
      <c r="BX4444" s="2"/>
    </row>
    <row r="4445" spans="1:76" ht="15">
      <c r="A4445"/>
      <c r="AC4445"/>
      <c r="AD4445"/>
      <c r="BX4445" s="2"/>
    </row>
    <row r="4446" spans="1:76" ht="15">
      <c r="A4446"/>
      <c r="AC4446"/>
      <c r="AD4446"/>
      <c r="BX4446" s="2"/>
    </row>
    <row r="4447" spans="1:76" ht="15">
      <c r="A4447"/>
      <c r="AC4447"/>
      <c r="AD4447"/>
      <c r="BX4447" s="2"/>
    </row>
    <row r="4448" spans="1:76" ht="15">
      <c r="A4448"/>
      <c r="AC4448"/>
      <c r="AD4448"/>
      <c r="BX4448" s="2"/>
    </row>
    <row r="4449" spans="1:76" ht="15">
      <c r="A4449"/>
      <c r="AC4449"/>
      <c r="AD4449"/>
      <c r="BX4449" s="2"/>
    </row>
    <row r="4450" spans="1:76" ht="15">
      <c r="A4450"/>
      <c r="AC4450"/>
      <c r="AD4450"/>
      <c r="BX4450" s="2"/>
    </row>
    <row r="4451" spans="1:76" ht="15">
      <c r="A4451"/>
      <c r="AC4451"/>
      <c r="AD4451"/>
      <c r="BX4451" s="2"/>
    </row>
    <row r="4452" spans="1:76" ht="15">
      <c r="A4452"/>
      <c r="AC4452"/>
      <c r="AD4452"/>
      <c r="BX4452" s="2"/>
    </row>
    <row r="4453" spans="1:76" ht="15">
      <c r="A4453"/>
      <c r="AC4453"/>
      <c r="AD4453"/>
      <c r="BX4453" s="2"/>
    </row>
    <row r="4454" spans="1:76" ht="15">
      <c r="A4454"/>
      <c r="AC4454"/>
      <c r="AD4454"/>
      <c r="BX4454" s="2"/>
    </row>
    <row r="4455" spans="1:76" ht="15">
      <c r="A4455"/>
      <c r="AC4455"/>
      <c r="AD4455"/>
      <c r="BX4455" s="2"/>
    </row>
    <row r="4456" spans="1:76" ht="15">
      <c r="A4456"/>
      <c r="AC4456"/>
      <c r="AD4456"/>
      <c r="BX4456" s="2"/>
    </row>
    <row r="4457" spans="1:76" ht="15">
      <c r="A4457"/>
      <c r="AC4457"/>
      <c r="AD4457"/>
      <c r="BX4457" s="2"/>
    </row>
    <row r="4458" spans="1:76" ht="15">
      <c r="A4458"/>
      <c r="AC4458"/>
      <c r="AD4458"/>
      <c r="BX4458" s="2"/>
    </row>
    <row r="4459" spans="1:76" ht="15">
      <c r="A4459"/>
      <c r="AC4459"/>
      <c r="AD4459"/>
      <c r="BX4459" s="2"/>
    </row>
    <row r="4460" spans="1:76" ht="15">
      <c r="A4460"/>
      <c r="AC4460"/>
      <c r="AD4460"/>
      <c r="BX4460" s="2"/>
    </row>
    <row r="4461" spans="1:76" ht="15">
      <c r="A4461"/>
      <c r="AC4461"/>
      <c r="AD4461"/>
      <c r="BX4461" s="2"/>
    </row>
    <row r="4462" spans="1:76" ht="15">
      <c r="A4462"/>
      <c r="AC4462"/>
      <c r="AD4462"/>
      <c r="BX4462" s="2"/>
    </row>
    <row r="4463" spans="1:76" ht="15">
      <c r="A4463"/>
      <c r="AC4463"/>
      <c r="AD4463"/>
      <c r="BX4463" s="2"/>
    </row>
    <row r="4464" spans="1:76" ht="15">
      <c r="A4464"/>
      <c r="AC4464"/>
      <c r="AD4464"/>
      <c r="BX4464" s="2"/>
    </row>
    <row r="4465" spans="1:76" ht="15">
      <c r="A4465"/>
      <c r="AC4465"/>
      <c r="AD4465"/>
      <c r="BX4465" s="2"/>
    </row>
    <row r="4466" spans="1:76" ht="15">
      <c r="A4466"/>
      <c r="AC4466"/>
      <c r="AD4466"/>
      <c r="BX4466" s="2"/>
    </row>
    <row r="4467" spans="1:76" ht="15">
      <c r="A4467"/>
      <c r="AC4467"/>
      <c r="AD4467"/>
      <c r="BX4467" s="2"/>
    </row>
    <row r="4468" spans="1:76" ht="15">
      <c r="A4468"/>
      <c r="AC4468"/>
      <c r="AD4468"/>
      <c r="BX4468" s="2"/>
    </row>
    <row r="4469" spans="1:76" ht="15">
      <c r="A4469"/>
      <c r="AC4469"/>
      <c r="AD4469"/>
      <c r="BX4469" s="2"/>
    </row>
    <row r="4470" spans="1:76" ht="15">
      <c r="A4470"/>
      <c r="AC4470"/>
      <c r="AD4470"/>
      <c r="BX4470" s="2"/>
    </row>
    <row r="4471" spans="1:76" ht="15">
      <c r="A4471"/>
      <c r="AC4471"/>
      <c r="AD4471"/>
      <c r="BX4471" s="2"/>
    </row>
    <row r="4472" spans="1:76" ht="15">
      <c r="A4472"/>
      <c r="AC4472"/>
      <c r="AD4472"/>
      <c r="BX4472" s="2"/>
    </row>
    <row r="4473" spans="1:76" ht="15">
      <c r="A4473"/>
      <c r="AC4473"/>
      <c r="AD4473"/>
      <c r="BX4473" s="2"/>
    </row>
    <row r="4474" spans="1:76" ht="15">
      <c r="A4474"/>
      <c r="AC4474"/>
      <c r="AD4474"/>
      <c r="BX4474" s="2"/>
    </row>
    <row r="4475" spans="1:76" ht="15">
      <c r="A4475"/>
      <c r="AC4475"/>
      <c r="AD4475"/>
      <c r="BX4475" s="2"/>
    </row>
    <row r="4476" spans="1:76" ht="15">
      <c r="A4476"/>
      <c r="AC4476"/>
      <c r="AD4476"/>
      <c r="BX4476" s="2"/>
    </row>
    <row r="4477" spans="1:76" ht="15">
      <c r="A4477"/>
      <c r="AC4477"/>
      <c r="AD4477"/>
      <c r="BX4477" s="2"/>
    </row>
    <row r="4478" spans="1:76" ht="15">
      <c r="A4478"/>
      <c r="AC4478"/>
      <c r="AD4478"/>
      <c r="BX4478" s="2"/>
    </row>
    <row r="4479" spans="1:76" ht="15">
      <c r="A4479"/>
      <c r="AC4479"/>
      <c r="AD4479"/>
      <c r="BX4479" s="2"/>
    </row>
    <row r="4480" spans="1:76" ht="15">
      <c r="A4480"/>
      <c r="AC4480"/>
      <c r="AD4480"/>
      <c r="BX4480" s="2"/>
    </row>
    <row r="4481" spans="1:76" ht="15">
      <c r="A4481"/>
      <c r="AC4481"/>
      <c r="AD4481"/>
      <c r="BX4481" s="2"/>
    </row>
    <row r="4482" spans="1:76" ht="15">
      <c r="A4482"/>
      <c r="AC4482"/>
      <c r="AD4482"/>
      <c r="BX4482" s="2"/>
    </row>
    <row r="4483" spans="1:76" ht="15">
      <c r="A4483"/>
      <c r="AC4483"/>
      <c r="AD4483"/>
      <c r="BX4483" s="2"/>
    </row>
    <row r="4484" spans="1:76" ht="15">
      <c r="A4484"/>
      <c r="AC4484"/>
      <c r="AD4484"/>
      <c r="BX4484" s="2"/>
    </row>
    <row r="4485" spans="1:76" ht="15">
      <c r="A4485"/>
      <c r="AC4485"/>
      <c r="AD4485"/>
      <c r="BX4485" s="2"/>
    </row>
    <row r="4486" spans="1:76" ht="15">
      <c r="A4486"/>
      <c r="AC4486"/>
      <c r="AD4486"/>
      <c r="BX4486" s="2"/>
    </row>
    <row r="4487" spans="1:76" ht="15">
      <c r="A4487"/>
      <c r="AC4487"/>
      <c r="AD4487"/>
      <c r="BX4487" s="2"/>
    </row>
    <row r="4488" spans="1:76" ht="15">
      <c r="A4488"/>
      <c r="AC4488"/>
      <c r="AD4488"/>
      <c r="BX4488" s="2"/>
    </row>
    <row r="4489" spans="1:76" ht="15">
      <c r="A4489"/>
      <c r="AC4489"/>
      <c r="AD4489"/>
      <c r="BX4489" s="2"/>
    </row>
    <row r="4490" spans="1:76" ht="15">
      <c r="A4490"/>
      <c r="AC4490"/>
      <c r="AD4490"/>
      <c r="BX4490" s="2"/>
    </row>
    <row r="4491" spans="1:76" ht="15">
      <c r="A4491"/>
      <c r="AC4491"/>
      <c r="AD4491"/>
      <c r="BX4491" s="2"/>
    </row>
    <row r="4492" spans="1:76" ht="15">
      <c r="A4492"/>
      <c r="AC4492"/>
      <c r="AD4492"/>
      <c r="BX4492" s="2"/>
    </row>
    <row r="4493" spans="1:76" ht="15">
      <c r="A4493"/>
      <c r="AC4493"/>
      <c r="AD4493"/>
      <c r="BX4493" s="2"/>
    </row>
    <row r="4494" spans="1:76" ht="15">
      <c r="A4494"/>
      <c r="AC4494"/>
      <c r="AD4494"/>
      <c r="BX4494" s="2"/>
    </row>
    <row r="4495" spans="1:76" ht="15">
      <c r="A4495"/>
      <c r="AC4495"/>
      <c r="AD4495"/>
      <c r="BX4495" s="2"/>
    </row>
    <row r="4496" spans="1:76" ht="15">
      <c r="A4496"/>
      <c r="AC4496"/>
      <c r="AD4496"/>
      <c r="BX4496" s="2"/>
    </row>
    <row r="4497" spans="1:76" ht="15">
      <c r="A4497"/>
      <c r="AC4497"/>
      <c r="AD4497"/>
      <c r="BX4497" s="2"/>
    </row>
    <row r="4498" spans="1:76" ht="15">
      <c r="A4498"/>
      <c r="AC4498"/>
      <c r="AD4498"/>
      <c r="BX4498" s="2"/>
    </row>
    <row r="4499" spans="1:76" ht="15">
      <c r="A4499"/>
      <c r="AC4499"/>
      <c r="AD4499"/>
      <c r="BX4499" s="2"/>
    </row>
    <row r="4500" spans="1:76" ht="15">
      <c r="A4500"/>
      <c r="AC4500"/>
      <c r="AD4500"/>
      <c r="BX4500" s="2"/>
    </row>
    <row r="4501" spans="1:76" ht="15">
      <c r="A4501"/>
      <c r="AC4501"/>
      <c r="AD4501"/>
      <c r="BX4501" s="2"/>
    </row>
    <row r="4502" spans="1:76" ht="15">
      <c r="A4502"/>
      <c r="AC4502"/>
      <c r="AD4502"/>
      <c r="BX4502" s="2"/>
    </row>
    <row r="4503" spans="1:76" ht="15">
      <c r="A4503"/>
      <c r="AC4503"/>
      <c r="AD4503"/>
      <c r="BX4503" s="2"/>
    </row>
    <row r="4504" spans="1:76" ht="15">
      <c r="A4504"/>
      <c r="AC4504"/>
      <c r="AD4504"/>
      <c r="BX4504" s="2"/>
    </row>
    <row r="4505" spans="1:76" ht="15">
      <c r="A4505"/>
      <c r="AC4505"/>
      <c r="AD4505"/>
      <c r="BX4505" s="2"/>
    </row>
    <row r="4506" spans="1:76" ht="15">
      <c r="A4506"/>
      <c r="AC4506"/>
      <c r="AD4506"/>
      <c r="BX4506" s="2"/>
    </row>
    <row r="4507" spans="1:76" ht="15">
      <c r="A4507"/>
      <c r="AC4507"/>
      <c r="AD4507"/>
      <c r="BX4507" s="2"/>
    </row>
    <row r="4508" spans="1:76" ht="15">
      <c r="A4508"/>
      <c r="AC4508"/>
      <c r="AD4508"/>
      <c r="BX4508" s="2"/>
    </row>
    <row r="4509" spans="1:76" ht="15">
      <c r="A4509"/>
      <c r="AC4509"/>
      <c r="AD4509"/>
      <c r="BX4509" s="2"/>
    </row>
    <row r="4510" spans="1:76" ht="15">
      <c r="A4510"/>
      <c r="AC4510"/>
      <c r="AD4510"/>
      <c r="BX4510" s="2"/>
    </row>
    <row r="4511" spans="1:76" ht="15">
      <c r="A4511"/>
      <c r="AC4511"/>
      <c r="AD4511"/>
      <c r="BX4511" s="2"/>
    </row>
    <row r="4512" spans="1:76" ht="15">
      <c r="A4512"/>
      <c r="AC4512"/>
      <c r="AD4512"/>
      <c r="BX4512" s="2"/>
    </row>
    <row r="4513" spans="1:76" ht="15">
      <c r="A4513"/>
      <c r="AC4513"/>
      <c r="AD4513"/>
      <c r="BX4513" s="2"/>
    </row>
    <row r="4514" spans="1:76" ht="15">
      <c r="A4514"/>
      <c r="AC4514"/>
      <c r="AD4514"/>
      <c r="BX4514" s="2"/>
    </row>
    <row r="4515" spans="1:76" ht="15">
      <c r="A4515"/>
      <c r="AC4515"/>
      <c r="AD4515"/>
      <c r="BX4515" s="2"/>
    </row>
    <row r="4516" spans="1:76" ht="15">
      <c r="A4516"/>
      <c r="AC4516"/>
      <c r="AD4516"/>
      <c r="BX4516" s="2"/>
    </row>
    <row r="4517" spans="1:76" ht="15">
      <c r="A4517"/>
      <c r="AC4517"/>
      <c r="AD4517"/>
      <c r="BX4517" s="2"/>
    </row>
    <row r="4518" spans="1:76" ht="15">
      <c r="A4518"/>
      <c r="AC4518"/>
      <c r="AD4518"/>
      <c r="BX4518" s="2"/>
    </row>
    <row r="4519" spans="1:76" ht="15">
      <c r="A4519"/>
      <c r="AC4519"/>
      <c r="AD4519"/>
      <c r="BX4519" s="2"/>
    </row>
    <row r="4520" spans="1:76" ht="15">
      <c r="A4520"/>
      <c r="AC4520"/>
      <c r="AD4520"/>
      <c r="BX4520" s="2"/>
    </row>
    <row r="4521" spans="1:76" ht="15">
      <c r="A4521"/>
      <c r="AC4521"/>
      <c r="AD4521"/>
      <c r="BX4521" s="2"/>
    </row>
    <row r="4522" spans="1:76" ht="15">
      <c r="A4522"/>
      <c r="AC4522"/>
      <c r="AD4522"/>
      <c r="BX4522" s="2"/>
    </row>
    <row r="4523" spans="1:76" ht="15">
      <c r="A4523"/>
      <c r="AC4523"/>
      <c r="AD4523"/>
      <c r="BX4523" s="2"/>
    </row>
    <row r="4524" spans="1:76" ht="15">
      <c r="A4524"/>
      <c r="AC4524"/>
      <c r="AD4524"/>
      <c r="BX4524" s="2"/>
    </row>
    <row r="4525" spans="1:76" ht="15">
      <c r="A4525"/>
      <c r="AC4525"/>
      <c r="AD4525"/>
      <c r="BX4525" s="2"/>
    </row>
    <row r="4526" spans="1:76" ht="15">
      <c r="A4526"/>
      <c r="AC4526"/>
      <c r="AD4526"/>
      <c r="BX4526" s="2"/>
    </row>
    <row r="4527" spans="1:76" ht="15">
      <c r="A4527"/>
      <c r="AC4527"/>
      <c r="AD4527"/>
      <c r="BX4527" s="2"/>
    </row>
    <row r="4528" spans="1:76" ht="15">
      <c r="A4528"/>
      <c r="AC4528"/>
      <c r="AD4528"/>
      <c r="BX4528" s="2"/>
    </row>
    <row r="4529" spans="1:76" ht="15">
      <c r="A4529"/>
      <c r="AC4529"/>
      <c r="AD4529"/>
      <c r="BX4529" s="2"/>
    </row>
    <row r="4530" spans="1:76" ht="15">
      <c r="A4530"/>
      <c r="AC4530"/>
      <c r="AD4530"/>
      <c r="BX4530" s="2"/>
    </row>
    <row r="4531" spans="1:76" ht="15">
      <c r="A4531"/>
      <c r="AC4531"/>
      <c r="AD4531"/>
      <c r="BX4531" s="2"/>
    </row>
    <row r="4532" spans="1:76" ht="15">
      <c r="A4532"/>
      <c r="AC4532"/>
      <c r="AD4532"/>
      <c r="BX4532" s="2"/>
    </row>
    <row r="4533" spans="1:76" ht="15">
      <c r="A4533"/>
      <c r="AC4533"/>
      <c r="AD4533"/>
      <c r="BX4533" s="2"/>
    </row>
    <row r="4534" spans="1:76" ht="15">
      <c r="A4534"/>
      <c r="AC4534"/>
      <c r="AD4534"/>
      <c r="BX4534" s="2"/>
    </row>
    <row r="4535" spans="1:76" ht="15">
      <c r="A4535"/>
      <c r="AC4535"/>
      <c r="AD4535"/>
      <c r="BX4535" s="2"/>
    </row>
    <row r="4536" spans="1:76" ht="15">
      <c r="A4536"/>
      <c r="AC4536"/>
      <c r="AD4536"/>
      <c r="BX4536" s="2"/>
    </row>
    <row r="4537" spans="1:76" ht="15">
      <c r="A4537"/>
      <c r="AC4537"/>
      <c r="AD4537"/>
      <c r="BX4537" s="2"/>
    </row>
    <row r="4538" spans="1:76" ht="15">
      <c r="A4538"/>
      <c r="AC4538"/>
      <c r="AD4538"/>
      <c r="BX4538" s="2"/>
    </row>
    <row r="4539" spans="1:76" ht="15">
      <c r="A4539"/>
      <c r="AC4539"/>
      <c r="AD4539"/>
      <c r="BX4539" s="2"/>
    </row>
    <row r="4540" spans="1:76" ht="15">
      <c r="A4540"/>
      <c r="AC4540"/>
      <c r="AD4540"/>
      <c r="BX4540" s="2"/>
    </row>
    <row r="4541" spans="1:76" ht="15">
      <c r="A4541"/>
      <c r="AC4541"/>
      <c r="AD4541"/>
      <c r="BX4541" s="2"/>
    </row>
    <row r="4542" spans="1:76" ht="15">
      <c r="A4542"/>
      <c r="AC4542"/>
      <c r="AD4542"/>
      <c r="BX4542" s="2"/>
    </row>
    <row r="4543" spans="1:76" ht="15">
      <c r="A4543"/>
      <c r="AC4543"/>
      <c r="AD4543"/>
      <c r="BX4543" s="2"/>
    </row>
    <row r="4544" spans="1:76" ht="15">
      <c r="A4544"/>
      <c r="AC4544"/>
      <c r="AD4544"/>
      <c r="BX4544" s="2"/>
    </row>
    <row r="4545" spans="1:76" ht="15">
      <c r="A4545"/>
      <c r="AC4545"/>
      <c r="AD4545"/>
      <c r="BX4545" s="2"/>
    </row>
    <row r="4546" spans="1:76" ht="15">
      <c r="A4546"/>
      <c r="AC4546"/>
      <c r="AD4546"/>
      <c r="BX4546" s="2"/>
    </row>
    <row r="4547" spans="1:76" ht="15">
      <c r="A4547"/>
      <c r="AC4547"/>
      <c r="AD4547"/>
      <c r="BX4547" s="2"/>
    </row>
    <row r="4548" spans="1:76" ht="15">
      <c r="A4548"/>
      <c r="AC4548"/>
      <c r="AD4548"/>
      <c r="BX4548" s="2"/>
    </row>
    <row r="4549" spans="1:76" ht="15">
      <c r="A4549"/>
      <c r="AC4549"/>
      <c r="AD4549"/>
      <c r="BX4549" s="2"/>
    </row>
    <row r="4550" spans="1:76" ht="15">
      <c r="A4550"/>
      <c r="AC4550"/>
      <c r="AD4550"/>
      <c r="BX4550" s="2"/>
    </row>
    <row r="4551" spans="1:76" ht="15">
      <c r="A4551"/>
      <c r="AC4551"/>
      <c r="AD4551"/>
      <c r="BX4551" s="2"/>
    </row>
    <row r="4552" spans="1:76" ht="15">
      <c r="A4552"/>
      <c r="AC4552"/>
      <c r="AD4552"/>
      <c r="BX4552" s="2"/>
    </row>
    <row r="4553" spans="1:76" ht="15">
      <c r="A4553"/>
      <c r="AC4553"/>
      <c r="AD4553"/>
      <c r="BX4553" s="2"/>
    </row>
    <row r="4554" spans="1:76" ht="15">
      <c r="A4554"/>
      <c r="AC4554"/>
      <c r="AD4554"/>
      <c r="BX4554" s="2"/>
    </row>
    <row r="4555" spans="1:76" ht="15">
      <c r="A4555"/>
      <c r="AC4555"/>
      <c r="AD4555"/>
      <c r="BX4555" s="2"/>
    </row>
    <row r="4556" spans="1:76" ht="15">
      <c r="A4556"/>
      <c r="AC4556"/>
      <c r="AD4556"/>
      <c r="BX4556" s="2"/>
    </row>
    <row r="4557" spans="1:76" ht="15">
      <c r="A4557"/>
      <c r="AC4557"/>
      <c r="AD4557"/>
      <c r="BX4557" s="2"/>
    </row>
    <row r="4558" spans="1:76" ht="15">
      <c r="A4558"/>
      <c r="AC4558"/>
      <c r="AD4558"/>
      <c r="BX4558" s="2"/>
    </row>
    <row r="4559" spans="1:76" ht="15">
      <c r="A4559"/>
      <c r="AC4559"/>
      <c r="AD4559"/>
      <c r="BX4559" s="2"/>
    </row>
    <row r="4560" spans="1:76" ht="15">
      <c r="A4560"/>
      <c r="AC4560"/>
      <c r="AD4560"/>
      <c r="BX4560" s="2"/>
    </row>
    <row r="4561" spans="1:76" ht="15">
      <c r="A4561"/>
      <c r="AC4561"/>
      <c r="AD4561"/>
      <c r="BX4561" s="2"/>
    </row>
    <row r="4562" spans="1:76" ht="15">
      <c r="A4562"/>
      <c r="AC4562"/>
      <c r="AD4562"/>
      <c r="BX4562" s="2"/>
    </row>
    <row r="4563" spans="1:76" ht="15">
      <c r="A4563"/>
      <c r="AC4563"/>
      <c r="AD4563"/>
      <c r="BX4563" s="2"/>
    </row>
    <row r="4564" spans="1:76" ht="15">
      <c r="A4564"/>
      <c r="AC4564"/>
      <c r="AD4564"/>
      <c r="BX4564" s="2"/>
    </row>
    <row r="4565" spans="1:76" ht="15">
      <c r="A4565"/>
      <c r="AC4565"/>
      <c r="AD4565"/>
      <c r="BX4565" s="2"/>
    </row>
    <row r="4566" spans="1:76" ht="15">
      <c r="A4566"/>
      <c r="AC4566"/>
      <c r="AD4566"/>
      <c r="BX4566" s="2"/>
    </row>
    <row r="4567" spans="1:76" ht="15">
      <c r="A4567"/>
      <c r="AC4567"/>
      <c r="AD4567"/>
      <c r="BX4567" s="2"/>
    </row>
    <row r="4568" spans="1:76" ht="15">
      <c r="A4568"/>
      <c r="AC4568"/>
      <c r="AD4568"/>
      <c r="BX4568" s="2"/>
    </row>
    <row r="4569" spans="1:76" ht="15">
      <c r="A4569"/>
      <c r="AC4569"/>
      <c r="AD4569"/>
      <c r="BX4569" s="2"/>
    </row>
    <row r="4570" spans="1:76" ht="15">
      <c r="A4570"/>
      <c r="AC4570"/>
      <c r="AD4570"/>
      <c r="BX4570" s="2"/>
    </row>
    <row r="4571" spans="1:76" ht="15">
      <c r="A4571"/>
      <c r="AC4571"/>
      <c r="AD4571"/>
      <c r="BX4571" s="2"/>
    </row>
    <row r="4572" spans="1:76" ht="15">
      <c r="A4572"/>
      <c r="AC4572"/>
      <c r="AD4572"/>
      <c r="BX4572" s="2"/>
    </row>
    <row r="4573" spans="1:76" ht="15">
      <c r="A4573"/>
      <c r="AC4573"/>
      <c r="AD4573"/>
      <c r="BX4573" s="2"/>
    </row>
    <row r="4574" spans="1:76" ht="15">
      <c r="A4574"/>
      <c r="AC4574"/>
      <c r="AD4574"/>
      <c r="BX4574" s="2"/>
    </row>
    <row r="4575" spans="1:76" ht="15">
      <c r="A4575"/>
      <c r="AC4575"/>
      <c r="AD4575"/>
      <c r="BX4575" s="2"/>
    </row>
    <row r="4576" spans="1:76" ht="15">
      <c r="A4576"/>
      <c r="AC4576"/>
      <c r="AD4576"/>
      <c r="BX4576" s="2"/>
    </row>
    <row r="4577" spans="1:76" ht="15">
      <c r="A4577"/>
      <c r="AC4577"/>
      <c r="AD4577"/>
      <c r="BX4577" s="2"/>
    </row>
    <row r="4578" spans="1:76" ht="15">
      <c r="A4578"/>
      <c r="AC4578"/>
      <c r="AD4578"/>
      <c r="BX4578" s="2"/>
    </row>
    <row r="4579" spans="1:76" ht="15">
      <c r="A4579"/>
      <c r="AC4579"/>
      <c r="AD4579"/>
      <c r="BX4579" s="2"/>
    </row>
    <row r="4580" spans="1:76" ht="15">
      <c r="A4580"/>
      <c r="AC4580"/>
      <c r="AD4580"/>
      <c r="BX4580" s="2"/>
    </row>
    <row r="4581" spans="1:76" ht="15">
      <c r="A4581"/>
      <c r="AC4581"/>
      <c r="AD4581"/>
      <c r="BX4581" s="2"/>
    </row>
    <row r="4582" spans="1:76" ht="15">
      <c r="A4582"/>
      <c r="AC4582"/>
      <c r="AD4582"/>
      <c r="BX4582" s="2"/>
    </row>
    <row r="4583" spans="1:76" ht="15">
      <c r="A4583"/>
      <c r="AC4583"/>
      <c r="AD4583"/>
      <c r="BX4583" s="2"/>
    </row>
    <row r="4584" spans="1:76" ht="15">
      <c r="A4584"/>
      <c r="AC4584"/>
      <c r="AD4584"/>
      <c r="BX4584" s="2"/>
    </row>
    <row r="4585" spans="1:76" ht="15">
      <c r="A4585"/>
      <c r="AC4585"/>
      <c r="AD4585"/>
      <c r="BX4585" s="2"/>
    </row>
    <row r="4586" spans="1:76" ht="15">
      <c r="A4586"/>
      <c r="AC4586"/>
      <c r="AD4586"/>
      <c r="BX4586" s="2"/>
    </row>
    <row r="4587" spans="1:76" ht="15">
      <c r="A4587"/>
      <c r="AC4587"/>
      <c r="AD4587"/>
      <c r="BX4587" s="2"/>
    </row>
    <row r="4588" spans="1:76" ht="15">
      <c r="A4588"/>
      <c r="AC4588"/>
      <c r="AD4588"/>
      <c r="BX4588" s="2"/>
    </row>
    <row r="4589" spans="1:76" ht="15">
      <c r="A4589"/>
      <c r="AC4589"/>
      <c r="AD4589"/>
      <c r="BX4589" s="2"/>
    </row>
    <row r="4590" spans="1:76" ht="15">
      <c r="A4590"/>
      <c r="AC4590"/>
      <c r="AD4590"/>
      <c r="BX4590" s="2"/>
    </row>
    <row r="4591" spans="1:76" ht="15">
      <c r="A4591"/>
      <c r="AC4591"/>
      <c r="AD4591"/>
      <c r="BX4591" s="2"/>
    </row>
    <row r="4592" spans="1:76" ht="15">
      <c r="A4592"/>
      <c r="AC4592"/>
      <c r="AD4592"/>
      <c r="BX4592" s="2"/>
    </row>
    <row r="4593" spans="1:76" ht="15">
      <c r="A4593"/>
      <c r="AC4593"/>
      <c r="AD4593"/>
      <c r="BX4593" s="2"/>
    </row>
    <row r="4594" spans="1:76" ht="15">
      <c r="A4594"/>
      <c r="AC4594"/>
      <c r="AD4594"/>
      <c r="BX4594" s="2"/>
    </row>
    <row r="4595" spans="1:76" ht="15">
      <c r="A4595"/>
      <c r="AC4595"/>
      <c r="AD4595"/>
      <c r="BX4595" s="2"/>
    </row>
    <row r="4596" spans="1:76" ht="15">
      <c r="A4596"/>
      <c r="AC4596"/>
      <c r="AD4596"/>
      <c r="BX4596" s="2"/>
    </row>
    <row r="4597" spans="1:76" ht="15">
      <c r="A4597"/>
      <c r="AC4597"/>
      <c r="AD4597"/>
      <c r="BX4597" s="2"/>
    </row>
    <row r="4598" spans="1:76" ht="15">
      <c r="A4598"/>
      <c r="AC4598"/>
      <c r="AD4598"/>
      <c r="BX4598" s="2"/>
    </row>
    <row r="4599" spans="1:76" ht="15">
      <c r="A4599"/>
      <c r="AC4599"/>
      <c r="AD4599"/>
      <c r="BX4599" s="2"/>
    </row>
    <row r="4600" spans="1:76" ht="15">
      <c r="A4600"/>
      <c r="AC4600"/>
      <c r="AD4600"/>
      <c r="BX4600" s="2"/>
    </row>
    <row r="4601" spans="1:76" ht="15">
      <c r="A4601"/>
      <c r="AC4601"/>
      <c r="AD4601"/>
      <c r="BX4601" s="2"/>
    </row>
    <row r="4602" spans="1:76" ht="15">
      <c r="A4602"/>
      <c r="AC4602"/>
      <c r="AD4602"/>
      <c r="BX4602" s="2"/>
    </row>
    <row r="4603" spans="1:76" ht="15">
      <c r="A4603"/>
      <c r="AC4603"/>
      <c r="AD4603"/>
      <c r="BX4603" s="2"/>
    </row>
    <row r="4604" spans="1:76" ht="15">
      <c r="A4604"/>
      <c r="AC4604"/>
      <c r="AD4604"/>
      <c r="BX4604" s="2"/>
    </row>
    <row r="4605" spans="1:76" ht="15">
      <c r="A4605"/>
      <c r="AC4605"/>
      <c r="AD4605"/>
      <c r="BX4605" s="2"/>
    </row>
    <row r="4606" spans="1:76" ht="15">
      <c r="A4606"/>
      <c r="AC4606"/>
      <c r="AD4606"/>
      <c r="BX4606" s="2"/>
    </row>
    <row r="4607" spans="1:76" ht="15">
      <c r="A4607"/>
      <c r="AC4607"/>
      <c r="AD4607"/>
      <c r="BX4607" s="2"/>
    </row>
    <row r="4608" spans="1:76" ht="15">
      <c r="A4608"/>
      <c r="AC4608"/>
      <c r="AD4608"/>
      <c r="BX4608" s="2"/>
    </row>
    <row r="4609" spans="1:76" ht="15">
      <c r="A4609"/>
      <c r="AC4609"/>
      <c r="AD4609"/>
      <c r="BX4609" s="2"/>
    </row>
    <row r="4610" spans="1:76" ht="15">
      <c r="A4610"/>
      <c r="AC4610"/>
      <c r="AD4610"/>
      <c r="BX4610" s="2"/>
    </row>
    <row r="4611" spans="1:76" ht="15">
      <c r="A4611"/>
      <c r="AC4611"/>
      <c r="AD4611"/>
      <c r="BX4611" s="2"/>
    </row>
    <row r="4612" spans="1:76" ht="15">
      <c r="A4612"/>
      <c r="AC4612"/>
      <c r="AD4612"/>
      <c r="BX4612" s="2"/>
    </row>
    <row r="4613" spans="1:76" ht="15">
      <c r="A4613"/>
      <c r="AC4613"/>
      <c r="AD4613"/>
      <c r="BX4613" s="2"/>
    </row>
    <row r="4614" spans="1:76" ht="15">
      <c r="A4614"/>
      <c r="AC4614"/>
      <c r="AD4614"/>
      <c r="BX4614" s="2"/>
    </row>
    <row r="4615" spans="1:76" ht="15">
      <c r="A4615"/>
      <c r="AC4615"/>
      <c r="AD4615"/>
      <c r="BX4615" s="2"/>
    </row>
    <row r="4616" spans="1:76" ht="15">
      <c r="A4616"/>
      <c r="AC4616"/>
      <c r="AD4616"/>
      <c r="BX4616" s="2"/>
    </row>
    <row r="4617" spans="1:76" ht="15">
      <c r="A4617"/>
      <c r="AC4617"/>
      <c r="AD4617"/>
      <c r="BX4617" s="2"/>
    </row>
    <row r="4618" spans="1:76" ht="15">
      <c r="A4618"/>
      <c r="AC4618"/>
      <c r="AD4618"/>
      <c r="BX4618" s="2"/>
    </row>
    <row r="4619" spans="1:76" ht="15">
      <c r="A4619"/>
      <c r="AC4619"/>
      <c r="AD4619"/>
      <c r="BX4619" s="2"/>
    </row>
    <row r="4620" spans="1:76" ht="15">
      <c r="A4620"/>
      <c r="AC4620"/>
      <c r="AD4620"/>
      <c r="BX4620" s="2"/>
    </row>
    <row r="4621" spans="1:76" ht="15">
      <c r="A4621"/>
      <c r="AC4621"/>
      <c r="AD4621"/>
      <c r="BX4621" s="2"/>
    </row>
    <row r="4622" spans="1:76" ht="15">
      <c r="A4622"/>
      <c r="AC4622"/>
      <c r="AD4622"/>
      <c r="BX4622" s="2"/>
    </row>
    <row r="4623" spans="1:76" ht="15">
      <c r="A4623"/>
      <c r="AC4623"/>
      <c r="AD4623"/>
      <c r="BX4623" s="2"/>
    </row>
    <row r="4624" spans="1:76" ht="15">
      <c r="A4624"/>
      <c r="AC4624"/>
      <c r="AD4624"/>
      <c r="BX4624" s="2"/>
    </row>
    <row r="4625" spans="1:76" ht="15">
      <c r="A4625"/>
      <c r="AC4625"/>
      <c r="AD4625"/>
      <c r="BX4625" s="2"/>
    </row>
    <row r="4626" spans="1:76" ht="15">
      <c r="A4626"/>
      <c r="AC4626"/>
      <c r="AD4626"/>
      <c r="BX4626" s="2"/>
    </row>
    <row r="4627" spans="1:76" ht="15">
      <c r="A4627"/>
      <c r="AC4627"/>
      <c r="AD4627"/>
      <c r="BX4627" s="2"/>
    </row>
    <row r="4628" spans="1:76" ht="15">
      <c r="A4628"/>
      <c r="AC4628"/>
      <c r="AD4628"/>
      <c r="BX4628" s="2"/>
    </row>
    <row r="4629" spans="1:76" ht="15">
      <c r="A4629"/>
      <c r="AC4629"/>
      <c r="AD4629"/>
      <c r="BX4629" s="2"/>
    </row>
    <row r="4630" spans="1:76" ht="15">
      <c r="A4630"/>
      <c r="AC4630"/>
      <c r="AD4630"/>
      <c r="BX4630" s="2"/>
    </row>
    <row r="4631" spans="1:76" ht="15">
      <c r="A4631"/>
      <c r="AC4631"/>
      <c r="AD4631"/>
      <c r="BX4631" s="2"/>
    </row>
    <row r="4632" spans="1:76" ht="15">
      <c r="A4632"/>
      <c r="AC4632"/>
      <c r="AD4632"/>
      <c r="BX4632" s="2"/>
    </row>
    <row r="4633" spans="1:76" ht="15">
      <c r="A4633"/>
      <c r="AC4633"/>
      <c r="AD4633"/>
      <c r="BX4633" s="2"/>
    </row>
    <row r="4634" spans="1:76" ht="15">
      <c r="A4634"/>
      <c r="AC4634"/>
      <c r="AD4634"/>
      <c r="BX4634" s="2"/>
    </row>
    <row r="4635" spans="1:76" ht="15">
      <c r="A4635"/>
      <c r="AC4635"/>
      <c r="AD4635"/>
      <c r="BX4635" s="2"/>
    </row>
    <row r="4636" spans="1:76" ht="15">
      <c r="A4636"/>
      <c r="AC4636"/>
      <c r="AD4636"/>
      <c r="BX4636" s="2"/>
    </row>
    <row r="4637" spans="1:76" ht="15">
      <c r="A4637"/>
      <c r="AC4637"/>
      <c r="AD4637"/>
      <c r="BX4637" s="2"/>
    </row>
    <row r="4638" spans="1:76" ht="15">
      <c r="A4638"/>
      <c r="AC4638"/>
      <c r="AD4638"/>
      <c r="BX4638" s="2"/>
    </row>
    <row r="4639" spans="1:76" ht="15">
      <c r="A4639"/>
      <c r="AC4639"/>
      <c r="AD4639"/>
      <c r="BX4639" s="2"/>
    </row>
    <row r="4640" spans="1:76" ht="15">
      <c r="A4640"/>
      <c r="AC4640"/>
      <c r="AD4640"/>
      <c r="BX4640" s="2"/>
    </row>
    <row r="4641" spans="1:76" ht="15">
      <c r="A4641"/>
      <c r="AC4641"/>
      <c r="AD4641"/>
      <c r="BX4641" s="2"/>
    </row>
    <row r="4642" spans="1:76" ht="15">
      <c r="A4642"/>
      <c r="AC4642"/>
      <c r="AD4642"/>
      <c r="BX4642" s="2"/>
    </row>
    <row r="4643" spans="1:76" ht="15">
      <c r="A4643"/>
      <c r="AC4643"/>
      <c r="AD4643"/>
      <c r="BX4643" s="2"/>
    </row>
    <row r="4644" spans="1:76" ht="15">
      <c r="A4644"/>
      <c r="AC4644"/>
      <c r="AD4644"/>
      <c r="BX4644" s="2"/>
    </row>
    <row r="4645" spans="1:76" ht="15">
      <c r="A4645"/>
      <c r="AC4645"/>
      <c r="AD4645"/>
      <c r="BX4645" s="2"/>
    </row>
    <row r="4646" spans="1:76" ht="15">
      <c r="A4646"/>
      <c r="AC4646"/>
      <c r="AD4646"/>
      <c r="BX4646" s="2"/>
    </row>
    <row r="4647" spans="1:76" ht="15">
      <c r="A4647"/>
      <c r="AC4647"/>
      <c r="AD4647"/>
      <c r="BX4647" s="2"/>
    </row>
    <row r="4648" spans="1:76" ht="15">
      <c r="A4648"/>
      <c r="AC4648"/>
      <c r="AD4648"/>
      <c r="BX4648" s="2"/>
    </row>
    <row r="4649" spans="1:76" ht="15">
      <c r="A4649"/>
      <c r="AC4649"/>
      <c r="AD4649"/>
      <c r="BX4649" s="2"/>
    </row>
    <row r="4650" spans="1:76" ht="15">
      <c r="A4650"/>
      <c r="AC4650"/>
      <c r="AD4650"/>
      <c r="BX4650" s="2"/>
    </row>
    <row r="4651" spans="1:76" ht="15">
      <c r="A4651"/>
      <c r="AC4651"/>
      <c r="AD4651"/>
      <c r="BX4651" s="2"/>
    </row>
    <row r="4652" spans="1:76" ht="15">
      <c r="A4652"/>
      <c r="AC4652"/>
      <c r="AD4652"/>
      <c r="BX4652" s="2"/>
    </row>
    <row r="4653" spans="1:76" ht="15">
      <c r="A4653"/>
      <c r="AC4653"/>
      <c r="AD4653"/>
      <c r="BX4653" s="2"/>
    </row>
    <row r="4654" spans="1:76" ht="15">
      <c r="A4654"/>
      <c r="AC4654"/>
      <c r="AD4654"/>
      <c r="BX4654" s="2"/>
    </row>
    <row r="4655" spans="1:76" ht="15">
      <c r="A4655"/>
      <c r="AC4655"/>
      <c r="AD4655"/>
      <c r="BX4655" s="2"/>
    </row>
    <row r="4656" spans="1:76" ht="15">
      <c r="A4656"/>
      <c r="AC4656"/>
      <c r="AD4656"/>
      <c r="BX4656" s="2"/>
    </row>
    <row r="4657" spans="1:76" ht="15">
      <c r="A4657"/>
      <c r="AC4657"/>
      <c r="AD4657"/>
      <c r="BX4657" s="2"/>
    </row>
    <row r="4658" spans="1:76" ht="15">
      <c r="A4658"/>
      <c r="AC4658"/>
      <c r="AD4658"/>
      <c r="BX4658" s="2"/>
    </row>
    <row r="4659" spans="1:76" ht="15">
      <c r="A4659"/>
      <c r="AC4659"/>
      <c r="AD4659"/>
      <c r="BX4659" s="2"/>
    </row>
    <row r="4660" spans="1:76" ht="15">
      <c r="A4660"/>
      <c r="AC4660"/>
      <c r="AD4660"/>
      <c r="BX4660" s="2"/>
    </row>
    <row r="4661" spans="1:76" ht="15">
      <c r="A4661"/>
      <c r="AC4661"/>
      <c r="AD4661"/>
      <c r="BX4661" s="2"/>
    </row>
    <row r="4662" spans="1:76" ht="15">
      <c r="A4662"/>
      <c r="AC4662"/>
      <c r="AD4662"/>
      <c r="BX4662" s="2"/>
    </row>
    <row r="4663" spans="1:76" ht="15">
      <c r="A4663"/>
      <c r="AC4663"/>
      <c r="AD4663"/>
      <c r="BX4663" s="2"/>
    </row>
    <row r="4664" spans="1:76" ht="15">
      <c r="A4664"/>
      <c r="AC4664"/>
      <c r="AD4664"/>
      <c r="BX4664" s="2"/>
    </row>
    <row r="4665" spans="1:76" ht="15">
      <c r="A4665"/>
      <c r="AC4665"/>
      <c r="AD4665"/>
      <c r="BX4665" s="2"/>
    </row>
    <row r="4666" spans="1:76" ht="15">
      <c r="A4666"/>
      <c r="AC4666"/>
      <c r="AD4666"/>
      <c r="BX4666" s="2"/>
    </row>
    <row r="4667" spans="1:76" ht="15">
      <c r="A4667"/>
      <c r="AC4667"/>
      <c r="AD4667"/>
      <c r="BX4667" s="2"/>
    </row>
    <row r="4668" spans="1:76" ht="15">
      <c r="A4668"/>
      <c r="AC4668"/>
      <c r="AD4668"/>
      <c r="BX4668" s="2"/>
    </row>
    <row r="4669" spans="1:76" ht="15">
      <c r="A4669"/>
      <c r="AC4669"/>
      <c r="AD4669"/>
      <c r="BX4669" s="2"/>
    </row>
    <row r="4670" spans="1:76" ht="15">
      <c r="A4670"/>
      <c r="AC4670"/>
      <c r="AD4670"/>
      <c r="BX4670" s="2"/>
    </row>
    <row r="4671" spans="1:76" ht="15">
      <c r="A4671"/>
      <c r="AC4671"/>
      <c r="AD4671"/>
      <c r="BX4671" s="2"/>
    </row>
    <row r="4672" spans="1:76" ht="15">
      <c r="A4672"/>
      <c r="AC4672"/>
      <c r="AD4672"/>
      <c r="BX4672" s="2"/>
    </row>
    <row r="4673" spans="1:76" ht="15">
      <c r="A4673"/>
      <c r="AC4673"/>
      <c r="AD4673"/>
      <c r="BX4673" s="2"/>
    </row>
    <row r="4674" spans="1:76" ht="15">
      <c r="A4674"/>
      <c r="AC4674"/>
      <c r="AD4674"/>
      <c r="BX4674" s="2"/>
    </row>
    <row r="4675" spans="1:76" ht="15">
      <c r="A4675"/>
      <c r="AC4675"/>
      <c r="AD4675"/>
      <c r="BX4675" s="2"/>
    </row>
    <row r="4676" spans="1:76" ht="15">
      <c r="A4676"/>
      <c r="AC4676"/>
      <c r="AD4676"/>
      <c r="BX4676" s="2"/>
    </row>
    <row r="4677" spans="1:76" ht="15">
      <c r="A4677"/>
      <c r="AC4677"/>
      <c r="AD4677"/>
      <c r="BX4677" s="2"/>
    </row>
    <row r="4678" spans="1:76" ht="15">
      <c r="A4678"/>
      <c r="AC4678"/>
      <c r="AD4678"/>
      <c r="BX4678" s="2"/>
    </row>
    <row r="4679" spans="1:76" ht="15">
      <c r="A4679"/>
      <c r="AC4679"/>
      <c r="AD4679"/>
      <c r="BX4679" s="2"/>
    </row>
    <row r="4680" spans="1:76" ht="15">
      <c r="A4680"/>
      <c r="AC4680"/>
      <c r="AD4680"/>
      <c r="BX4680" s="2"/>
    </row>
    <row r="4681" spans="1:76" ht="15">
      <c r="A4681"/>
      <c r="AC4681"/>
      <c r="AD4681"/>
      <c r="BX4681" s="2"/>
    </row>
    <row r="4682" spans="1:76" ht="15">
      <c r="A4682"/>
      <c r="AC4682"/>
      <c r="AD4682"/>
      <c r="BX4682" s="2"/>
    </row>
    <row r="4683" spans="1:76" ht="15">
      <c r="A4683"/>
      <c r="AC4683"/>
      <c r="AD4683"/>
      <c r="BX4683" s="2"/>
    </row>
    <row r="4684" spans="1:76" ht="15">
      <c r="A4684"/>
      <c r="AC4684"/>
      <c r="AD4684"/>
      <c r="BX4684" s="2"/>
    </row>
    <row r="4685" spans="1:76" ht="15">
      <c r="A4685"/>
      <c r="AC4685"/>
      <c r="AD4685"/>
      <c r="BX4685" s="2"/>
    </row>
    <row r="4686" spans="1:76" ht="15">
      <c r="A4686"/>
      <c r="AC4686"/>
      <c r="AD4686"/>
      <c r="BX4686" s="2"/>
    </row>
    <row r="4687" spans="1:76" ht="15">
      <c r="A4687"/>
      <c r="AC4687"/>
      <c r="AD4687"/>
      <c r="BX4687" s="2"/>
    </row>
    <row r="4688" spans="1:76" ht="15">
      <c r="A4688"/>
      <c r="AC4688"/>
      <c r="AD4688"/>
      <c r="BX4688" s="2"/>
    </row>
    <row r="4689" spans="1:76" ht="15">
      <c r="A4689"/>
      <c r="AC4689"/>
      <c r="AD4689"/>
      <c r="BX4689" s="2"/>
    </row>
    <row r="4690" spans="1:76" ht="15">
      <c r="A4690"/>
      <c r="AC4690"/>
      <c r="AD4690"/>
      <c r="BX4690" s="2"/>
    </row>
    <row r="4691" spans="1:76" ht="15">
      <c r="A4691"/>
      <c r="AC4691"/>
      <c r="AD4691"/>
      <c r="BX4691" s="2"/>
    </row>
    <row r="4692" spans="1:76" ht="15">
      <c r="A4692"/>
      <c r="AC4692"/>
      <c r="AD4692"/>
      <c r="BX4692" s="2"/>
    </row>
    <row r="4693" spans="1:76" ht="15">
      <c r="A4693"/>
      <c r="AC4693"/>
      <c r="AD4693"/>
      <c r="BX4693" s="2"/>
    </row>
    <row r="4694" spans="1:76" ht="15">
      <c r="A4694"/>
      <c r="AC4694"/>
      <c r="AD4694"/>
      <c r="BX4694" s="2"/>
    </row>
    <row r="4695" spans="1:76" ht="15">
      <c r="A4695"/>
      <c r="AC4695"/>
      <c r="AD4695"/>
      <c r="BX4695" s="2"/>
    </row>
    <row r="4696" spans="1:76" ht="15">
      <c r="A4696"/>
      <c r="AC4696"/>
      <c r="AD4696"/>
      <c r="BX4696" s="2"/>
    </row>
    <row r="4697" spans="1:76" ht="15">
      <c r="A4697"/>
      <c r="AC4697"/>
      <c r="AD4697"/>
      <c r="BX4697" s="2"/>
    </row>
    <row r="4698" spans="1:76" ht="15">
      <c r="A4698"/>
      <c r="AC4698"/>
      <c r="AD4698"/>
      <c r="BX4698" s="2"/>
    </row>
    <row r="4699" spans="1:76" ht="15">
      <c r="A4699"/>
      <c r="AC4699"/>
      <c r="AD4699"/>
      <c r="BX4699" s="2"/>
    </row>
    <row r="4700" spans="1:76" ht="15">
      <c r="A4700"/>
      <c r="AC4700"/>
      <c r="AD4700"/>
      <c r="BX4700" s="2"/>
    </row>
    <row r="4701" spans="1:76" ht="15">
      <c r="A4701"/>
      <c r="AC4701"/>
      <c r="AD4701"/>
      <c r="BX4701" s="2"/>
    </row>
    <row r="4702" spans="1:76" ht="15">
      <c r="A4702"/>
      <c r="AC4702"/>
      <c r="AD4702"/>
      <c r="BX4702" s="2"/>
    </row>
    <row r="4703" spans="1:76" ht="15">
      <c r="A4703"/>
      <c r="AC4703"/>
      <c r="AD4703"/>
      <c r="BX4703" s="2"/>
    </row>
    <row r="4704" spans="1:76" ht="15">
      <c r="A4704"/>
      <c r="AC4704"/>
      <c r="AD4704"/>
      <c r="BX4704" s="2"/>
    </row>
    <row r="4705" spans="1:76" ht="15">
      <c r="A4705"/>
      <c r="AC4705"/>
      <c r="AD4705"/>
      <c r="BX4705" s="2"/>
    </row>
    <row r="4706" spans="1:76" ht="15">
      <c r="A4706"/>
      <c r="AC4706"/>
      <c r="AD4706"/>
      <c r="BX4706" s="2"/>
    </row>
    <row r="4707" spans="1:76" ht="15">
      <c r="A4707"/>
      <c r="AC4707"/>
      <c r="AD4707"/>
      <c r="BX4707" s="2"/>
    </row>
    <row r="4708" spans="1:76" ht="15">
      <c r="A4708"/>
      <c r="AC4708"/>
      <c r="AD4708"/>
      <c r="BX4708" s="2"/>
    </row>
    <row r="4709" spans="1:76" ht="15">
      <c r="A4709"/>
      <c r="AC4709"/>
      <c r="AD4709"/>
      <c r="BX4709" s="2"/>
    </row>
    <row r="4710" spans="1:76" ht="15">
      <c r="A4710"/>
      <c r="AC4710"/>
      <c r="AD4710"/>
      <c r="BX4710" s="2"/>
    </row>
    <row r="4711" spans="1:76" ht="15">
      <c r="A4711"/>
      <c r="AC4711"/>
      <c r="AD4711"/>
      <c r="BX4711" s="2"/>
    </row>
    <row r="4712" spans="1:76" ht="15">
      <c r="A4712"/>
      <c r="AC4712"/>
      <c r="AD4712"/>
      <c r="BX4712" s="2"/>
    </row>
    <row r="4713" spans="1:76" ht="15">
      <c r="A4713"/>
      <c r="AC4713"/>
      <c r="AD4713"/>
      <c r="BX4713" s="2"/>
    </row>
    <row r="4714" spans="1:76" ht="15">
      <c r="A4714"/>
      <c r="AC4714"/>
      <c r="AD4714"/>
      <c r="BX4714" s="2"/>
    </row>
    <row r="4715" spans="1:76" ht="15">
      <c r="A4715"/>
      <c r="AC4715"/>
      <c r="AD4715"/>
      <c r="BX4715" s="2"/>
    </row>
    <row r="4716" spans="1:76" ht="15">
      <c r="A4716"/>
      <c r="AC4716"/>
      <c r="AD4716"/>
      <c r="BX4716" s="2"/>
    </row>
    <row r="4717" spans="1:76" ht="15">
      <c r="A4717"/>
      <c r="AC4717"/>
      <c r="AD4717"/>
      <c r="BX4717" s="2"/>
    </row>
    <row r="4718" spans="1:76" ht="15">
      <c r="A4718"/>
      <c r="AC4718"/>
      <c r="AD4718"/>
      <c r="BX4718" s="2"/>
    </row>
    <row r="4719" spans="1:76" ht="15">
      <c r="A4719"/>
      <c r="AC4719"/>
      <c r="AD4719"/>
      <c r="BX4719" s="2"/>
    </row>
    <row r="4720" spans="1:76" ht="15">
      <c r="A4720"/>
      <c r="AC4720"/>
      <c r="AD4720"/>
      <c r="BX4720" s="2"/>
    </row>
    <row r="4721" spans="1:76" ht="15">
      <c r="A4721"/>
      <c r="AC4721"/>
      <c r="AD4721"/>
      <c r="BX4721" s="2"/>
    </row>
    <row r="4722" spans="1:76" ht="15">
      <c r="A4722"/>
      <c r="AC4722"/>
      <c r="AD4722"/>
      <c r="BX4722" s="2"/>
    </row>
    <row r="4723" spans="1:76" ht="15">
      <c r="A4723"/>
      <c r="AC4723"/>
      <c r="AD4723"/>
      <c r="BX4723" s="2"/>
    </row>
    <row r="4724" spans="1:76" ht="15">
      <c r="A4724"/>
      <c r="AC4724"/>
      <c r="AD4724"/>
      <c r="BX4724" s="2"/>
    </row>
    <row r="4725" spans="1:76" ht="15">
      <c r="A4725"/>
      <c r="AC4725"/>
      <c r="AD4725"/>
      <c r="BX4725" s="2"/>
    </row>
    <row r="4726" spans="1:76" ht="15">
      <c r="A4726"/>
      <c r="AC4726"/>
      <c r="AD4726"/>
      <c r="BX4726" s="2"/>
    </row>
    <row r="4727" spans="1:76" ht="15">
      <c r="A4727"/>
      <c r="AC4727"/>
      <c r="AD4727"/>
      <c r="BX4727" s="2"/>
    </row>
    <row r="4728" spans="1:76" ht="15">
      <c r="A4728"/>
      <c r="AC4728"/>
      <c r="AD4728"/>
      <c r="BX4728" s="2"/>
    </row>
    <row r="4729" spans="1:76" ht="15">
      <c r="A4729"/>
      <c r="AC4729"/>
      <c r="AD4729"/>
      <c r="BX4729" s="2"/>
    </row>
    <row r="4730" spans="1:76" ht="15">
      <c r="A4730"/>
      <c r="AC4730"/>
      <c r="AD4730"/>
      <c r="BX4730" s="2"/>
    </row>
    <row r="4731" spans="1:76" ht="15">
      <c r="A4731"/>
      <c r="AC4731"/>
      <c r="AD4731"/>
      <c r="BX4731" s="2"/>
    </row>
    <row r="4732" spans="1:76" ht="15">
      <c r="A4732"/>
      <c r="AC4732"/>
      <c r="AD4732"/>
      <c r="BX4732" s="2"/>
    </row>
    <row r="4733" spans="1:76" ht="15">
      <c r="A4733"/>
      <c r="AC4733"/>
      <c r="AD4733"/>
      <c r="BX4733" s="2"/>
    </row>
    <row r="4734" spans="1:76" ht="15">
      <c r="A4734"/>
      <c r="AC4734"/>
      <c r="AD4734"/>
      <c r="BX4734" s="2"/>
    </row>
    <row r="4735" spans="1:76" ht="15">
      <c r="A4735"/>
      <c r="AC4735"/>
      <c r="AD4735"/>
      <c r="BX4735" s="2"/>
    </row>
    <row r="4736" spans="1:76" ht="15">
      <c r="A4736"/>
      <c r="AC4736"/>
      <c r="AD4736"/>
      <c r="BX4736" s="2"/>
    </row>
    <row r="4737" spans="1:76" ht="15">
      <c r="A4737"/>
      <c r="AC4737"/>
      <c r="AD4737"/>
      <c r="BX4737" s="2"/>
    </row>
    <row r="4738" spans="1:76" ht="15">
      <c r="A4738"/>
      <c r="AC4738"/>
      <c r="AD4738"/>
      <c r="BX4738" s="2"/>
    </row>
    <row r="4739" spans="1:76" ht="15">
      <c r="A4739"/>
      <c r="AC4739"/>
      <c r="AD4739"/>
      <c r="BX4739" s="2"/>
    </row>
    <row r="4740" spans="1:76" ht="15">
      <c r="A4740"/>
      <c r="AC4740"/>
      <c r="AD4740"/>
      <c r="BX4740" s="2"/>
    </row>
    <row r="4741" spans="1:76" ht="15">
      <c r="A4741"/>
      <c r="AC4741"/>
      <c r="AD4741"/>
      <c r="BX4741" s="2"/>
    </row>
    <row r="4742" spans="1:76" ht="15">
      <c r="A4742"/>
      <c r="AC4742"/>
      <c r="AD4742"/>
      <c r="BX4742" s="2"/>
    </row>
    <row r="4743" spans="1:76" ht="15">
      <c r="A4743"/>
      <c r="AC4743"/>
      <c r="AD4743"/>
      <c r="BX4743" s="2"/>
    </row>
    <row r="4744" spans="1:76" ht="15">
      <c r="A4744"/>
      <c r="AC4744"/>
      <c r="AD4744"/>
      <c r="BX4744" s="2"/>
    </row>
    <row r="4745" spans="1:76" ht="15">
      <c r="A4745"/>
      <c r="AC4745"/>
      <c r="AD4745"/>
      <c r="BX4745" s="2"/>
    </row>
    <row r="4746" spans="1:76" ht="15">
      <c r="A4746"/>
      <c r="AC4746"/>
      <c r="AD4746"/>
      <c r="BX4746" s="2"/>
    </row>
    <row r="4747" spans="1:76" ht="15">
      <c r="A4747"/>
      <c r="AC4747"/>
      <c r="AD4747"/>
      <c r="BX4747" s="2"/>
    </row>
    <row r="4748" spans="1:76" ht="15">
      <c r="A4748"/>
      <c r="AC4748"/>
      <c r="AD4748"/>
      <c r="BX4748" s="2"/>
    </row>
    <row r="4749" spans="1:76" ht="15">
      <c r="A4749"/>
      <c r="AC4749"/>
      <c r="AD4749"/>
      <c r="BX4749" s="2"/>
    </row>
    <row r="4750" spans="1:76" ht="15">
      <c r="A4750"/>
      <c r="AC4750"/>
      <c r="AD4750"/>
      <c r="BX4750" s="2"/>
    </row>
    <row r="4751" spans="1:76" ht="15">
      <c r="A4751"/>
      <c r="AC4751"/>
      <c r="AD4751"/>
      <c r="BX4751" s="2"/>
    </row>
    <row r="4752" spans="1:76" ht="15">
      <c r="A4752"/>
      <c r="AC4752"/>
      <c r="AD4752"/>
      <c r="BX4752" s="2"/>
    </row>
    <row r="4753" spans="1:76" ht="15">
      <c r="A4753"/>
      <c r="AC4753"/>
      <c r="AD4753"/>
      <c r="BX4753" s="2"/>
    </row>
    <row r="4754" spans="1:76" ht="15">
      <c r="A4754"/>
      <c r="AC4754"/>
      <c r="AD4754"/>
      <c r="BX4754" s="2"/>
    </row>
    <row r="4755" spans="1:76" ht="15">
      <c r="A4755"/>
      <c r="AC4755"/>
      <c r="AD4755"/>
      <c r="BX4755" s="2"/>
    </row>
    <row r="4756" spans="1:76" ht="15">
      <c r="A4756"/>
      <c r="AC4756"/>
      <c r="AD4756"/>
      <c r="BX4756" s="2"/>
    </row>
    <row r="4757" spans="1:76" ht="15">
      <c r="A4757"/>
      <c r="AC4757"/>
      <c r="AD4757"/>
      <c r="BX4757" s="2"/>
    </row>
    <row r="4758" spans="1:76" ht="15">
      <c r="A4758"/>
      <c r="AC4758"/>
      <c r="AD4758"/>
      <c r="BX4758" s="2"/>
    </row>
    <row r="4759" spans="1:76" ht="15">
      <c r="A4759"/>
      <c r="AC4759"/>
      <c r="AD4759"/>
      <c r="BX4759" s="2"/>
    </row>
    <row r="4760" spans="1:76" ht="15">
      <c r="A4760"/>
      <c r="AC4760"/>
      <c r="AD4760"/>
      <c r="BX4760" s="2"/>
    </row>
    <row r="4761" spans="1:76" ht="15">
      <c r="A4761"/>
      <c r="AC4761"/>
      <c r="AD4761"/>
      <c r="BX4761" s="2"/>
    </row>
    <row r="4762" spans="1:76" ht="15">
      <c r="A4762"/>
      <c r="AC4762"/>
      <c r="AD4762"/>
      <c r="BX4762" s="2"/>
    </row>
    <row r="4763" spans="1:76" ht="15">
      <c r="A4763"/>
      <c r="AC4763"/>
      <c r="AD4763"/>
      <c r="BX4763" s="2"/>
    </row>
    <row r="4764" spans="1:76" ht="15">
      <c r="A4764"/>
      <c r="AC4764"/>
      <c r="AD4764"/>
      <c r="BX4764" s="2"/>
    </row>
    <row r="4765" spans="1:76" ht="15">
      <c r="A4765"/>
      <c r="AC4765"/>
      <c r="AD4765"/>
      <c r="BX4765" s="2"/>
    </row>
    <row r="4766" spans="1:76" ht="15">
      <c r="A4766"/>
      <c r="AC4766"/>
      <c r="AD4766"/>
      <c r="BX4766" s="2"/>
    </row>
    <row r="4767" spans="1:76" ht="15">
      <c r="A4767"/>
      <c r="AC4767"/>
      <c r="AD4767"/>
      <c r="BX4767" s="2"/>
    </row>
    <row r="4768" spans="1:76" ht="15">
      <c r="A4768"/>
      <c r="AC4768"/>
      <c r="AD4768"/>
      <c r="BX4768" s="2"/>
    </row>
    <row r="4769" spans="1:76" ht="15">
      <c r="A4769"/>
      <c r="AC4769"/>
      <c r="AD4769"/>
      <c r="BX4769" s="2"/>
    </row>
    <row r="4770" spans="1:76" ht="15">
      <c r="A4770"/>
      <c r="AC4770"/>
      <c r="AD4770"/>
      <c r="BX4770" s="2"/>
    </row>
    <row r="4771" spans="1:76" ht="15">
      <c r="A4771"/>
      <c r="AC4771"/>
      <c r="AD4771"/>
      <c r="BX4771" s="2"/>
    </row>
    <row r="4772" spans="1:76" ht="15">
      <c r="A4772"/>
      <c r="AC4772"/>
      <c r="AD4772"/>
      <c r="BX4772" s="2"/>
    </row>
    <row r="4773" spans="1:76" ht="15">
      <c r="A4773"/>
      <c r="AC4773"/>
      <c r="AD4773"/>
      <c r="BX4773" s="2"/>
    </row>
    <row r="4774" spans="1:76" ht="15">
      <c r="A4774"/>
      <c r="AC4774"/>
      <c r="AD4774"/>
      <c r="BX4774" s="2"/>
    </row>
    <row r="4775" spans="1:76" ht="15">
      <c r="A4775"/>
      <c r="AC4775"/>
      <c r="AD4775"/>
      <c r="BX4775" s="2"/>
    </row>
    <row r="4776" spans="1:76" ht="15">
      <c r="A4776"/>
      <c r="AC4776"/>
      <c r="AD4776"/>
      <c r="BX4776" s="2"/>
    </row>
    <row r="4777" spans="1:76" ht="15">
      <c r="A4777"/>
      <c r="AC4777"/>
      <c r="AD4777"/>
      <c r="BX4777" s="2"/>
    </row>
    <row r="4778" spans="1:76" ht="15">
      <c r="A4778"/>
      <c r="AC4778"/>
      <c r="AD4778"/>
      <c r="BX4778" s="2"/>
    </row>
    <row r="4779" spans="1:76" ht="15">
      <c r="A4779"/>
      <c r="AC4779"/>
      <c r="AD4779"/>
      <c r="BX4779" s="2"/>
    </row>
    <row r="4780" spans="1:76" ht="15">
      <c r="A4780"/>
      <c r="AC4780"/>
      <c r="AD4780"/>
      <c r="BX4780" s="2"/>
    </row>
    <row r="4781" spans="1:76" ht="15">
      <c r="A4781"/>
      <c r="AC4781"/>
      <c r="AD4781"/>
      <c r="BX4781" s="2"/>
    </row>
    <row r="4782" spans="1:76" ht="15">
      <c r="A4782"/>
      <c r="AC4782"/>
      <c r="AD4782"/>
      <c r="BX4782" s="2"/>
    </row>
    <row r="4783" spans="1:76" ht="15">
      <c r="A4783"/>
      <c r="AC4783"/>
      <c r="AD4783"/>
      <c r="BX4783" s="2"/>
    </row>
    <row r="4784" spans="1:76" ht="15">
      <c r="A4784"/>
      <c r="AC4784"/>
      <c r="AD4784"/>
      <c r="BX4784" s="2"/>
    </row>
    <row r="4785" spans="1:76" ht="15">
      <c r="A4785"/>
      <c r="AC4785"/>
      <c r="AD4785"/>
      <c r="BX4785" s="2"/>
    </row>
    <row r="4786" spans="1:76" ht="15">
      <c r="A4786"/>
      <c r="AC4786"/>
      <c r="AD4786"/>
      <c r="BX4786" s="2"/>
    </row>
    <row r="4787" spans="1:76" ht="15">
      <c r="A4787"/>
      <c r="AC4787"/>
      <c r="AD4787"/>
      <c r="BX4787" s="2"/>
    </row>
    <row r="4788" spans="1:76" ht="15">
      <c r="A4788"/>
      <c r="AC4788"/>
      <c r="AD4788"/>
      <c r="BX4788" s="2"/>
    </row>
    <row r="4789" spans="1:76" ht="15">
      <c r="A4789"/>
      <c r="AC4789"/>
      <c r="AD4789"/>
      <c r="BX4789" s="2"/>
    </row>
    <row r="4790" spans="1:76" ht="15">
      <c r="A4790"/>
      <c r="AC4790"/>
      <c r="AD4790"/>
      <c r="BX4790" s="2"/>
    </row>
    <row r="4791" spans="1:76" ht="15">
      <c r="A4791"/>
      <c r="AC4791"/>
      <c r="AD4791"/>
      <c r="BX4791" s="2"/>
    </row>
    <row r="4792" spans="1:76" ht="15">
      <c r="A4792"/>
      <c r="AC4792"/>
      <c r="AD4792"/>
      <c r="BX4792" s="2"/>
    </row>
    <row r="4793" spans="1:76" ht="15">
      <c r="A4793"/>
      <c r="AC4793"/>
      <c r="AD4793"/>
      <c r="BX4793" s="2"/>
    </row>
    <row r="4794" spans="1:76" ht="15">
      <c r="A4794"/>
      <c r="AC4794"/>
      <c r="AD4794"/>
      <c r="BX4794" s="2"/>
    </row>
    <row r="4795" spans="1:76" ht="15">
      <c r="A4795"/>
      <c r="AC4795"/>
      <c r="AD4795"/>
      <c r="BX4795" s="2"/>
    </row>
    <row r="4796" spans="1:76" ht="15">
      <c r="A4796"/>
      <c r="AC4796"/>
      <c r="AD4796"/>
      <c r="BX4796" s="2"/>
    </row>
    <row r="4797" spans="1:76" ht="15">
      <c r="A4797"/>
      <c r="AC4797"/>
      <c r="AD4797"/>
      <c r="BX4797" s="2"/>
    </row>
    <row r="4798" spans="1:76" ht="15">
      <c r="A4798"/>
      <c r="AC4798"/>
      <c r="AD4798"/>
      <c r="BX4798" s="2"/>
    </row>
    <row r="4799" spans="1:76" ht="15">
      <c r="A4799"/>
      <c r="AC4799"/>
      <c r="AD4799"/>
      <c r="BX4799" s="2"/>
    </row>
    <row r="4800" spans="1:76" ht="15">
      <c r="A4800"/>
      <c r="AC4800"/>
      <c r="AD4800"/>
      <c r="BX4800" s="2"/>
    </row>
    <row r="4801" spans="1:76" ht="15">
      <c r="A4801"/>
      <c r="AC4801"/>
      <c r="AD4801"/>
      <c r="BX4801" s="2"/>
    </row>
    <row r="4802" spans="1:76" ht="15">
      <c r="A4802"/>
      <c r="AC4802"/>
      <c r="AD4802"/>
      <c r="BX4802" s="2"/>
    </row>
    <row r="4803" spans="1:76" ht="15">
      <c r="A4803"/>
      <c r="AC4803"/>
      <c r="AD4803"/>
      <c r="BX4803" s="2"/>
    </row>
    <row r="4804" spans="1:76" ht="15">
      <c r="A4804"/>
      <c r="AC4804"/>
      <c r="AD4804"/>
      <c r="BX4804" s="2"/>
    </row>
    <row r="4805" spans="1:76" ht="15">
      <c r="A4805"/>
      <c r="AC4805"/>
      <c r="AD4805"/>
      <c r="BX4805" s="2"/>
    </row>
    <row r="4806" spans="1:76" ht="15">
      <c r="A4806"/>
      <c r="AC4806"/>
      <c r="AD4806"/>
      <c r="BX4806" s="2"/>
    </row>
    <row r="4807" spans="1:76" ht="15">
      <c r="A4807"/>
      <c r="AC4807"/>
      <c r="AD4807"/>
      <c r="BX4807" s="2"/>
    </row>
    <row r="4808" spans="1:76" ht="15">
      <c r="A4808"/>
      <c r="AC4808"/>
      <c r="AD4808"/>
      <c r="BX4808" s="2"/>
    </row>
    <row r="4809" spans="1:76" ht="15">
      <c r="A4809"/>
      <c r="AC4809"/>
      <c r="AD4809"/>
      <c r="BX4809" s="2"/>
    </row>
    <row r="4810" spans="1:76" ht="15">
      <c r="A4810"/>
      <c r="AC4810"/>
      <c r="AD4810"/>
      <c r="BX4810" s="2"/>
    </row>
    <row r="4811" spans="1:76" ht="15">
      <c r="A4811"/>
      <c r="AC4811"/>
      <c r="AD4811"/>
      <c r="BX4811" s="2"/>
    </row>
    <row r="4812" spans="1:76" ht="15">
      <c r="A4812"/>
      <c r="AC4812"/>
      <c r="AD4812"/>
      <c r="BX4812" s="2"/>
    </row>
    <row r="4813" spans="1:76" ht="15">
      <c r="A4813"/>
      <c r="AC4813"/>
      <c r="AD4813"/>
      <c r="BX4813" s="2"/>
    </row>
    <row r="4814" spans="1:76" ht="15">
      <c r="A4814"/>
      <c r="AC4814"/>
      <c r="AD4814"/>
      <c r="BX4814" s="2"/>
    </row>
    <row r="4815" spans="1:76" ht="15">
      <c r="A4815"/>
      <c r="AC4815"/>
      <c r="AD4815"/>
      <c r="BX4815" s="2"/>
    </row>
    <row r="4816" spans="1:76" ht="15">
      <c r="A4816"/>
      <c r="AC4816"/>
      <c r="AD4816"/>
      <c r="BX4816" s="2"/>
    </row>
    <row r="4817" spans="1:76" ht="15">
      <c r="A4817"/>
      <c r="AC4817"/>
      <c r="AD4817"/>
      <c r="BX4817" s="2"/>
    </row>
    <row r="4818" spans="1:76" ht="15">
      <c r="A4818"/>
      <c r="AC4818"/>
      <c r="AD4818"/>
      <c r="BX4818" s="2"/>
    </row>
    <row r="4819" spans="1:76" ht="15">
      <c r="A4819"/>
      <c r="AC4819"/>
      <c r="AD4819"/>
      <c r="BX4819" s="2"/>
    </row>
    <row r="4820" spans="1:76" ht="15">
      <c r="A4820"/>
      <c r="AC4820"/>
      <c r="AD4820"/>
      <c r="BX4820" s="2"/>
    </row>
    <row r="4821" spans="1:76" ht="15">
      <c r="A4821"/>
      <c r="AC4821"/>
      <c r="AD4821"/>
      <c r="BX4821" s="2"/>
    </row>
    <row r="4822" spans="1:76" ht="15">
      <c r="A4822"/>
      <c r="AC4822"/>
      <c r="AD4822"/>
      <c r="BX4822" s="2"/>
    </row>
    <row r="4823" spans="1:76" ht="15">
      <c r="A4823"/>
      <c r="AC4823"/>
      <c r="AD4823"/>
      <c r="BX4823" s="2"/>
    </row>
    <row r="4824" spans="1:76" ht="15">
      <c r="A4824"/>
      <c r="AC4824"/>
      <c r="AD4824"/>
      <c r="BX4824" s="2"/>
    </row>
    <row r="4825" spans="1:76" ht="15">
      <c r="A4825"/>
      <c r="AC4825"/>
      <c r="AD4825"/>
      <c r="BX4825" s="2"/>
    </row>
    <row r="4826" spans="1:76" ht="15">
      <c r="A4826"/>
      <c r="AC4826"/>
      <c r="AD4826"/>
      <c r="BX4826" s="2"/>
    </row>
    <row r="4827" spans="1:76" ht="15">
      <c r="A4827"/>
      <c r="AC4827"/>
      <c r="AD4827"/>
      <c r="BX4827" s="2"/>
    </row>
    <row r="4828" spans="1:76" ht="15">
      <c r="A4828"/>
      <c r="AC4828"/>
      <c r="AD4828"/>
      <c r="BX4828" s="2"/>
    </row>
    <row r="4829" spans="1:76" ht="15">
      <c r="A4829"/>
      <c r="AC4829"/>
      <c r="AD4829"/>
      <c r="BX4829" s="2"/>
    </row>
    <row r="4830" spans="1:76" ht="15">
      <c r="A4830"/>
      <c r="AC4830"/>
      <c r="AD4830"/>
      <c r="BX4830" s="2"/>
    </row>
    <row r="4831" spans="1:76" ht="15">
      <c r="A4831"/>
      <c r="AC4831"/>
      <c r="AD4831"/>
      <c r="BX4831" s="2"/>
    </row>
    <row r="4832" spans="1:76" ht="15">
      <c r="A4832"/>
      <c r="AC4832"/>
      <c r="AD4832"/>
      <c r="BX4832" s="2"/>
    </row>
    <row r="4833" spans="1:76" ht="15">
      <c r="A4833"/>
      <c r="AC4833"/>
      <c r="AD4833"/>
      <c r="BX4833" s="2"/>
    </row>
    <row r="4834" spans="1:76" ht="15">
      <c r="A4834"/>
      <c r="AC4834"/>
      <c r="AD4834"/>
      <c r="BX4834" s="2"/>
    </row>
    <row r="4835" spans="1:76" ht="15">
      <c r="A4835"/>
      <c r="AC4835"/>
      <c r="AD4835"/>
      <c r="BX4835" s="2"/>
    </row>
    <row r="4836" spans="1:76" ht="15">
      <c r="A4836"/>
      <c r="AC4836"/>
      <c r="AD4836"/>
      <c r="BX4836" s="2"/>
    </row>
    <row r="4837" spans="1:76" ht="15">
      <c r="A4837"/>
      <c r="AC4837"/>
      <c r="AD4837"/>
      <c r="BX4837" s="2"/>
    </row>
    <row r="4838" spans="1:76" ht="15">
      <c r="A4838"/>
      <c r="AC4838"/>
      <c r="AD4838"/>
      <c r="BX4838" s="2"/>
    </row>
    <row r="4839" spans="1:76" ht="15">
      <c r="A4839"/>
      <c r="AC4839"/>
      <c r="AD4839"/>
      <c r="BX4839" s="2"/>
    </row>
    <row r="4840" spans="1:76" ht="15">
      <c r="A4840"/>
      <c r="AC4840"/>
      <c r="AD4840"/>
      <c r="BX4840" s="2"/>
    </row>
    <row r="4841" spans="1:76" ht="15">
      <c r="A4841"/>
      <c r="AC4841"/>
      <c r="AD4841"/>
      <c r="BX4841" s="2"/>
    </row>
    <row r="4842" spans="1:76" ht="15">
      <c r="A4842"/>
      <c r="AC4842"/>
      <c r="AD4842"/>
      <c r="BX4842" s="2"/>
    </row>
    <row r="4843" spans="1:76" ht="15">
      <c r="A4843"/>
      <c r="AC4843"/>
      <c r="AD4843"/>
      <c r="BX4843" s="2"/>
    </row>
    <row r="4844" spans="1:76" ht="15">
      <c r="A4844"/>
      <c r="AC4844"/>
      <c r="AD4844"/>
      <c r="BX4844" s="2"/>
    </row>
    <row r="4845" spans="1:76" ht="15">
      <c r="A4845"/>
      <c r="AC4845"/>
      <c r="AD4845"/>
      <c r="BX4845" s="2"/>
    </row>
    <row r="4846" spans="1:76" ht="15">
      <c r="A4846"/>
      <c r="AC4846"/>
      <c r="AD4846"/>
      <c r="BX4846" s="2"/>
    </row>
    <row r="4847" spans="1:76" ht="15">
      <c r="A4847"/>
      <c r="AC4847"/>
      <c r="AD4847"/>
      <c r="BX4847" s="2"/>
    </row>
    <row r="4848" spans="1:76" ht="15">
      <c r="A4848"/>
      <c r="AC4848"/>
      <c r="AD4848"/>
      <c r="BX4848" s="2"/>
    </row>
    <row r="4849" spans="1:76" ht="15">
      <c r="A4849"/>
      <c r="AC4849"/>
      <c r="AD4849"/>
      <c r="BX4849" s="2"/>
    </row>
    <row r="4850" spans="1:76" ht="15">
      <c r="A4850"/>
      <c r="AC4850"/>
      <c r="AD4850"/>
      <c r="BX4850" s="2"/>
    </row>
    <row r="4851" spans="1:76" ht="15">
      <c r="A4851"/>
      <c r="AC4851"/>
      <c r="AD4851"/>
      <c r="BX4851" s="2"/>
    </row>
    <row r="4852" spans="1:76" ht="15">
      <c r="A4852"/>
      <c r="AC4852"/>
      <c r="AD4852"/>
      <c r="BX4852" s="2"/>
    </row>
    <row r="4853" spans="1:76" ht="15">
      <c r="A4853"/>
      <c r="AC4853"/>
      <c r="AD4853"/>
      <c r="BX4853" s="2"/>
    </row>
    <row r="4854" spans="1:76" ht="15">
      <c r="A4854"/>
      <c r="AC4854"/>
      <c r="AD4854"/>
      <c r="BX4854" s="2"/>
    </row>
    <row r="4855" spans="1:76" ht="15">
      <c r="A4855"/>
      <c r="AC4855"/>
      <c r="AD4855"/>
      <c r="BX4855" s="2"/>
    </row>
    <row r="4856" spans="1:76" ht="15">
      <c r="A4856"/>
      <c r="AC4856"/>
      <c r="AD4856"/>
      <c r="BX4856" s="2"/>
    </row>
    <row r="4857" spans="1:76" ht="15">
      <c r="A4857"/>
      <c r="AC4857"/>
      <c r="AD4857"/>
      <c r="BX4857" s="2"/>
    </row>
    <row r="4858" spans="1:76" ht="15">
      <c r="A4858"/>
      <c r="AC4858"/>
      <c r="AD4858"/>
      <c r="BX4858" s="2"/>
    </row>
    <row r="4859" spans="1:76" ht="15">
      <c r="A4859"/>
      <c r="AC4859"/>
      <c r="AD4859"/>
      <c r="BX4859" s="2"/>
    </row>
    <row r="4860" spans="1:76" ht="15">
      <c r="A4860"/>
      <c r="AC4860"/>
      <c r="AD4860"/>
      <c r="BX4860" s="2"/>
    </row>
    <row r="4861" spans="1:76" ht="15">
      <c r="A4861"/>
      <c r="AC4861"/>
      <c r="AD4861"/>
      <c r="BX4861" s="2"/>
    </row>
    <row r="4862" spans="1:76" ht="15">
      <c r="A4862"/>
      <c r="AC4862"/>
      <c r="AD4862"/>
      <c r="BX4862" s="2"/>
    </row>
    <row r="4863" spans="1:76" ht="15">
      <c r="A4863"/>
      <c r="AC4863"/>
      <c r="AD4863"/>
      <c r="BX4863" s="2"/>
    </row>
    <row r="4864" spans="1:76" ht="15">
      <c r="A4864"/>
      <c r="AC4864"/>
      <c r="AD4864"/>
      <c r="BX4864" s="2"/>
    </row>
    <row r="4865" spans="1:76" ht="15">
      <c r="A4865"/>
      <c r="AC4865"/>
      <c r="AD4865"/>
      <c r="BX4865" s="2"/>
    </row>
    <row r="4866" spans="1:76" ht="15">
      <c r="A4866"/>
      <c r="AC4866"/>
      <c r="AD4866"/>
      <c r="BX4866" s="2"/>
    </row>
    <row r="4867" spans="1:76" ht="15">
      <c r="A4867"/>
      <c r="AC4867"/>
      <c r="AD4867"/>
      <c r="BX4867" s="2"/>
    </row>
    <row r="4868" spans="1:76" ht="15">
      <c r="A4868"/>
      <c r="AC4868"/>
      <c r="AD4868"/>
      <c r="BX4868" s="2"/>
    </row>
    <row r="4869" spans="1:76" ht="15">
      <c r="A4869"/>
      <c r="AC4869"/>
      <c r="AD4869"/>
      <c r="BX4869" s="2"/>
    </row>
    <row r="4870" spans="1:76" ht="15">
      <c r="A4870"/>
      <c r="AC4870"/>
      <c r="AD4870"/>
      <c r="BX4870" s="2"/>
    </row>
    <row r="4871" spans="1:76" ht="15">
      <c r="A4871"/>
      <c r="AC4871"/>
      <c r="AD4871"/>
      <c r="BX4871" s="2"/>
    </row>
    <row r="4872" spans="1:76" ht="15">
      <c r="A4872"/>
      <c r="AC4872"/>
      <c r="AD4872"/>
      <c r="BX4872" s="2"/>
    </row>
    <row r="4873" spans="1:76" ht="15">
      <c r="A4873"/>
      <c r="AC4873"/>
      <c r="AD4873"/>
      <c r="BX4873" s="2"/>
    </row>
    <row r="4874" spans="1:76" ht="15">
      <c r="A4874"/>
      <c r="AC4874"/>
      <c r="AD4874"/>
      <c r="BX4874" s="2"/>
    </row>
    <row r="4875" spans="1:76" ht="15">
      <c r="A4875"/>
      <c r="AC4875"/>
      <c r="AD4875"/>
      <c r="BX4875" s="2"/>
    </row>
    <row r="4876" spans="1:76" ht="15">
      <c r="A4876"/>
      <c r="AC4876"/>
      <c r="AD4876"/>
      <c r="BX4876" s="2"/>
    </row>
    <row r="4877" spans="1:76" ht="15">
      <c r="A4877"/>
      <c r="AC4877"/>
      <c r="AD4877"/>
      <c r="BX4877" s="2"/>
    </row>
    <row r="4878" spans="1:76" ht="15">
      <c r="A4878"/>
      <c r="AC4878"/>
      <c r="AD4878"/>
      <c r="BX4878" s="2"/>
    </row>
    <row r="4879" spans="1:76" ht="15">
      <c r="A4879"/>
      <c r="AC4879"/>
      <c r="AD4879"/>
      <c r="BX4879" s="2"/>
    </row>
    <row r="4880" spans="1:76" ht="15">
      <c r="A4880"/>
      <c r="AC4880"/>
      <c r="AD4880"/>
      <c r="BX4880" s="2"/>
    </row>
    <row r="4881" spans="1:76" ht="15">
      <c r="A4881"/>
      <c r="AC4881"/>
      <c r="AD4881"/>
      <c r="BX4881" s="2"/>
    </row>
    <row r="4882" spans="1:76" ht="15">
      <c r="A4882"/>
      <c r="AC4882"/>
      <c r="AD4882"/>
      <c r="BX4882" s="2"/>
    </row>
    <row r="4883" spans="1:76" ht="15">
      <c r="A4883"/>
      <c r="AC4883"/>
      <c r="AD4883"/>
      <c r="BX4883" s="2"/>
    </row>
    <row r="4884" spans="1:76" ht="15">
      <c r="A4884"/>
      <c r="AC4884"/>
      <c r="AD4884"/>
      <c r="BX4884" s="2"/>
    </row>
    <row r="4885" spans="1:76" ht="15">
      <c r="A4885"/>
      <c r="AC4885"/>
      <c r="AD4885"/>
      <c r="BX4885" s="2"/>
    </row>
    <row r="4886" spans="1:76" ht="15">
      <c r="A4886"/>
      <c r="AC4886"/>
      <c r="AD4886"/>
      <c r="BX4886" s="2"/>
    </row>
    <row r="4887" spans="1:76" ht="15">
      <c r="A4887"/>
      <c r="AC4887"/>
      <c r="AD4887"/>
      <c r="BX4887" s="2"/>
    </row>
    <row r="4888" spans="1:76" ht="15">
      <c r="A4888"/>
      <c r="AC4888"/>
      <c r="AD4888"/>
      <c r="BX4888" s="2"/>
    </row>
    <row r="4889" spans="1:76" ht="15">
      <c r="A4889"/>
      <c r="AC4889"/>
      <c r="AD4889"/>
      <c r="BX4889" s="2"/>
    </row>
    <row r="4890" spans="1:76" ht="15">
      <c r="A4890"/>
      <c r="AC4890"/>
      <c r="AD4890"/>
      <c r="BX4890" s="2"/>
    </row>
    <row r="4891" spans="1:76" ht="15">
      <c r="A4891"/>
      <c r="AC4891"/>
      <c r="AD4891"/>
      <c r="BX4891" s="2"/>
    </row>
    <row r="4892" spans="1:76" ht="15">
      <c r="A4892"/>
      <c r="AC4892"/>
      <c r="AD4892"/>
      <c r="BX4892" s="2"/>
    </row>
    <row r="4893" spans="1:76" ht="15">
      <c r="A4893"/>
      <c r="AC4893"/>
      <c r="AD4893"/>
      <c r="BX4893" s="2"/>
    </row>
    <row r="4894" spans="1:76" ht="15">
      <c r="A4894"/>
      <c r="AC4894"/>
      <c r="AD4894"/>
      <c r="BX4894" s="2"/>
    </row>
    <row r="4895" spans="1:76" ht="15">
      <c r="A4895"/>
      <c r="AC4895"/>
      <c r="AD4895"/>
      <c r="BX489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9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1070</v>
      </c>
      <c r="Z2" s="50" t="s">
        <v>1071</v>
      </c>
      <c r="AA2" s="50" t="s">
        <v>1072</v>
      </c>
      <c r="AB2" s="50" t="s">
        <v>1073</v>
      </c>
      <c r="AC2" s="50" t="s">
        <v>1074</v>
      </c>
      <c r="AD2" s="50" t="s">
        <v>1075</v>
      </c>
      <c r="AE2" s="50" t="s">
        <v>1076</v>
      </c>
      <c r="AF2" s="50" t="s">
        <v>1077</v>
      </c>
      <c r="AG2" s="50" t="s">
        <v>1080</v>
      </c>
      <c r="AH2" s="7" t="s">
        <v>7890</v>
      </c>
      <c r="AI2" s="7" t="s">
        <v>7900</v>
      </c>
      <c r="AJ2" s="7" t="s">
        <v>7910</v>
      </c>
      <c r="AK2" s="7" t="s">
        <v>7920</v>
      </c>
      <c r="AL2" s="7" t="s">
        <v>7930</v>
      </c>
      <c r="AM2" s="7" t="s">
        <v>7949</v>
      </c>
      <c r="AN2" s="7" t="s">
        <v>7950</v>
      </c>
      <c r="AO2" s="7" t="s">
        <v>7960</v>
      </c>
    </row>
    <row r="3" spans="1:41" ht="15">
      <c r="A3" s="61" t="s">
        <v>361</v>
      </c>
      <c r="B3" s="62" t="s">
        <v>369</v>
      </c>
      <c r="C3" s="62" t="s">
        <v>56</v>
      </c>
      <c r="D3" s="87"/>
      <c r="E3" s="11"/>
      <c r="F3" s="12" t="s">
        <v>9099</v>
      </c>
      <c r="G3" s="60"/>
      <c r="H3" s="60"/>
      <c r="I3" s="88">
        <v>3</v>
      </c>
      <c r="J3" s="47"/>
      <c r="K3" s="45">
        <v>21</v>
      </c>
      <c r="L3" s="45">
        <v>14</v>
      </c>
      <c r="M3" s="45">
        <v>33</v>
      </c>
      <c r="N3" s="45">
        <v>47</v>
      </c>
      <c r="O3" s="45">
        <v>8</v>
      </c>
      <c r="P3" s="46">
        <v>0</v>
      </c>
      <c r="Q3" s="46">
        <v>0</v>
      </c>
      <c r="R3" s="45">
        <v>1</v>
      </c>
      <c r="S3" s="45">
        <v>0</v>
      </c>
      <c r="T3" s="45">
        <v>21</v>
      </c>
      <c r="U3" s="45">
        <v>47</v>
      </c>
      <c r="V3" s="45">
        <v>2</v>
      </c>
      <c r="W3" s="46">
        <v>1.795918</v>
      </c>
      <c r="X3" s="46">
        <v>0.05714285714285714</v>
      </c>
      <c r="Y3" s="45">
        <v>3</v>
      </c>
      <c r="Z3" s="46">
        <v>0.2926829268292683</v>
      </c>
      <c r="AA3" s="45">
        <v>0</v>
      </c>
      <c r="AB3" s="46">
        <v>0</v>
      </c>
      <c r="AC3" s="45">
        <v>0</v>
      </c>
      <c r="AD3" s="46">
        <v>0</v>
      </c>
      <c r="AE3" s="45">
        <v>577</v>
      </c>
      <c r="AF3" s="46">
        <v>56.292682926829265</v>
      </c>
      <c r="AG3" s="45">
        <v>1025</v>
      </c>
      <c r="AH3" s="75" t="s">
        <v>8881</v>
      </c>
      <c r="AI3" s="75" t="s">
        <v>8888</v>
      </c>
      <c r="AJ3" s="75" t="s">
        <v>8890</v>
      </c>
      <c r="AK3" s="81" t="s">
        <v>8893</v>
      </c>
      <c r="AL3" s="81" t="s">
        <v>8950</v>
      </c>
      <c r="AM3" s="81" t="s">
        <v>8049</v>
      </c>
      <c r="AN3" s="81" t="s">
        <v>8958</v>
      </c>
      <c r="AO3" s="81" t="s">
        <v>8964</v>
      </c>
    </row>
    <row r="4" spans="1:41" ht="15">
      <c r="A4" s="108" t="s">
        <v>362</v>
      </c>
      <c r="B4" s="62" t="s">
        <v>370</v>
      </c>
      <c r="C4" s="62" t="s">
        <v>56</v>
      </c>
      <c r="D4" s="109"/>
      <c r="E4" s="11"/>
      <c r="F4" s="12" t="s">
        <v>9100</v>
      </c>
      <c r="G4" s="60"/>
      <c r="H4" s="60"/>
      <c r="I4" s="88">
        <v>4</v>
      </c>
      <c r="J4" s="110"/>
      <c r="K4" s="45">
        <v>10</v>
      </c>
      <c r="L4" s="45">
        <v>0</v>
      </c>
      <c r="M4" s="45">
        <v>24</v>
      </c>
      <c r="N4" s="45">
        <v>24</v>
      </c>
      <c r="O4" s="45">
        <v>0</v>
      </c>
      <c r="P4" s="46">
        <v>0</v>
      </c>
      <c r="Q4" s="46">
        <v>0</v>
      </c>
      <c r="R4" s="45">
        <v>1</v>
      </c>
      <c r="S4" s="45">
        <v>0</v>
      </c>
      <c r="T4" s="45">
        <v>10</v>
      </c>
      <c r="U4" s="45">
        <v>24</v>
      </c>
      <c r="V4" s="45">
        <v>2</v>
      </c>
      <c r="W4" s="46">
        <v>1.6</v>
      </c>
      <c r="X4" s="46">
        <v>0.1111111111111111</v>
      </c>
      <c r="Y4" s="45">
        <v>0</v>
      </c>
      <c r="Z4" s="46">
        <v>0</v>
      </c>
      <c r="AA4" s="45">
        <v>0</v>
      </c>
      <c r="AB4" s="46">
        <v>0</v>
      </c>
      <c r="AC4" s="45">
        <v>0</v>
      </c>
      <c r="AD4" s="46">
        <v>0</v>
      </c>
      <c r="AE4" s="45">
        <v>199</v>
      </c>
      <c r="AF4" s="46">
        <v>53.20855614973262</v>
      </c>
      <c r="AG4" s="45">
        <v>374</v>
      </c>
      <c r="AH4" s="75" t="s">
        <v>8882</v>
      </c>
      <c r="AI4" s="75" t="s">
        <v>8173</v>
      </c>
      <c r="AJ4" s="75"/>
      <c r="AK4" s="81" t="s">
        <v>8894</v>
      </c>
      <c r="AL4" s="81" t="s">
        <v>8951</v>
      </c>
      <c r="AM4" s="75"/>
      <c r="AN4" s="75" t="s">
        <v>8959</v>
      </c>
      <c r="AO4" s="75" t="s">
        <v>8965</v>
      </c>
    </row>
    <row r="5" spans="1:41" ht="15">
      <c r="A5" s="108" t="s">
        <v>363</v>
      </c>
      <c r="B5" s="62" t="s">
        <v>371</v>
      </c>
      <c r="C5" s="62" t="s">
        <v>56</v>
      </c>
      <c r="D5" s="109"/>
      <c r="E5" s="11"/>
      <c r="F5" s="12" t="s">
        <v>9101</v>
      </c>
      <c r="G5" s="60"/>
      <c r="H5" s="60"/>
      <c r="I5" s="88">
        <v>5</v>
      </c>
      <c r="J5" s="110"/>
      <c r="K5" s="45">
        <v>4</v>
      </c>
      <c r="L5" s="45">
        <v>2</v>
      </c>
      <c r="M5" s="45">
        <v>2</v>
      </c>
      <c r="N5" s="45">
        <v>4</v>
      </c>
      <c r="O5" s="45">
        <v>0</v>
      </c>
      <c r="P5" s="46">
        <v>0</v>
      </c>
      <c r="Q5" s="46">
        <v>0</v>
      </c>
      <c r="R5" s="45">
        <v>1</v>
      </c>
      <c r="S5" s="45">
        <v>0</v>
      </c>
      <c r="T5" s="45">
        <v>4</v>
      </c>
      <c r="U5" s="45">
        <v>4</v>
      </c>
      <c r="V5" s="45">
        <v>2</v>
      </c>
      <c r="W5" s="46">
        <v>1.125</v>
      </c>
      <c r="X5" s="46">
        <v>0.25</v>
      </c>
      <c r="Y5" s="45">
        <v>0</v>
      </c>
      <c r="Z5" s="46">
        <v>0</v>
      </c>
      <c r="AA5" s="45">
        <v>0</v>
      </c>
      <c r="AB5" s="46">
        <v>0</v>
      </c>
      <c r="AC5" s="45">
        <v>0</v>
      </c>
      <c r="AD5" s="46">
        <v>0</v>
      </c>
      <c r="AE5" s="45">
        <v>32</v>
      </c>
      <c r="AF5" s="46">
        <v>58.18181818181818</v>
      </c>
      <c r="AG5" s="45">
        <v>55</v>
      </c>
      <c r="AH5" s="75" t="s">
        <v>8864</v>
      </c>
      <c r="AI5" s="75" t="s">
        <v>8174</v>
      </c>
      <c r="AJ5" s="75"/>
      <c r="AK5" s="81" t="s">
        <v>8895</v>
      </c>
      <c r="AL5" s="81" t="s">
        <v>8952</v>
      </c>
      <c r="AM5" s="75"/>
      <c r="AN5" s="75" t="s">
        <v>8960</v>
      </c>
      <c r="AO5" s="75" t="s">
        <v>8966</v>
      </c>
    </row>
    <row r="6" spans="1:41" ht="15">
      <c r="A6" s="108" t="s">
        <v>364</v>
      </c>
      <c r="B6" s="62" t="s">
        <v>372</v>
      </c>
      <c r="C6" s="62" t="s">
        <v>56</v>
      </c>
      <c r="D6" s="109"/>
      <c r="E6" s="11"/>
      <c r="F6" s="12" t="s">
        <v>9102</v>
      </c>
      <c r="G6" s="60"/>
      <c r="H6" s="60"/>
      <c r="I6" s="88">
        <v>6</v>
      </c>
      <c r="J6" s="110"/>
      <c r="K6" s="45">
        <v>4</v>
      </c>
      <c r="L6" s="45">
        <v>1</v>
      </c>
      <c r="M6" s="45">
        <v>6</v>
      </c>
      <c r="N6" s="45">
        <v>7</v>
      </c>
      <c r="O6" s="45">
        <v>0</v>
      </c>
      <c r="P6" s="46">
        <v>0</v>
      </c>
      <c r="Q6" s="46">
        <v>0</v>
      </c>
      <c r="R6" s="45">
        <v>1</v>
      </c>
      <c r="S6" s="45">
        <v>0</v>
      </c>
      <c r="T6" s="45">
        <v>4</v>
      </c>
      <c r="U6" s="45">
        <v>7</v>
      </c>
      <c r="V6" s="45">
        <v>3</v>
      </c>
      <c r="W6" s="46">
        <v>1.25</v>
      </c>
      <c r="X6" s="46">
        <v>0.25</v>
      </c>
      <c r="Y6" s="45">
        <v>0</v>
      </c>
      <c r="Z6" s="46">
        <v>0</v>
      </c>
      <c r="AA6" s="45">
        <v>0</v>
      </c>
      <c r="AB6" s="46">
        <v>0</v>
      </c>
      <c r="AC6" s="45">
        <v>0</v>
      </c>
      <c r="AD6" s="46">
        <v>0</v>
      </c>
      <c r="AE6" s="45">
        <v>50</v>
      </c>
      <c r="AF6" s="46">
        <v>53.191489361702125</v>
      </c>
      <c r="AG6" s="45">
        <v>94</v>
      </c>
      <c r="AH6" s="75" t="s">
        <v>8883</v>
      </c>
      <c r="AI6" s="75" t="s">
        <v>8889</v>
      </c>
      <c r="AJ6" s="75"/>
      <c r="AK6" s="81" t="s">
        <v>8896</v>
      </c>
      <c r="AL6" s="81" t="s">
        <v>8953</v>
      </c>
      <c r="AM6" s="75" t="s">
        <v>8019</v>
      </c>
      <c r="AN6" s="75" t="s">
        <v>8961</v>
      </c>
      <c r="AO6" s="75" t="s">
        <v>8967</v>
      </c>
    </row>
    <row r="7" spans="1:41" ht="15">
      <c r="A7" s="108" t="s">
        <v>365</v>
      </c>
      <c r="B7" s="62" t="s">
        <v>373</v>
      </c>
      <c r="C7" s="62" t="s">
        <v>56</v>
      </c>
      <c r="D7" s="109"/>
      <c r="E7" s="11"/>
      <c r="F7" s="12" t="s">
        <v>9103</v>
      </c>
      <c r="G7" s="60"/>
      <c r="H7" s="60"/>
      <c r="I7" s="88">
        <v>7</v>
      </c>
      <c r="J7" s="110"/>
      <c r="K7" s="45">
        <v>3</v>
      </c>
      <c r="L7" s="45">
        <v>0</v>
      </c>
      <c r="M7" s="45">
        <v>18</v>
      </c>
      <c r="N7" s="45">
        <v>18</v>
      </c>
      <c r="O7" s="45">
        <v>8</v>
      </c>
      <c r="P7" s="46">
        <v>0</v>
      </c>
      <c r="Q7" s="46">
        <v>0</v>
      </c>
      <c r="R7" s="45">
        <v>1</v>
      </c>
      <c r="S7" s="45">
        <v>0</v>
      </c>
      <c r="T7" s="45">
        <v>3</v>
      </c>
      <c r="U7" s="45">
        <v>18</v>
      </c>
      <c r="V7" s="45">
        <v>2</v>
      </c>
      <c r="W7" s="46">
        <v>0.888889</v>
      </c>
      <c r="X7" s="46">
        <v>0.3333333333333333</v>
      </c>
      <c r="Y7" s="45">
        <v>0</v>
      </c>
      <c r="Z7" s="46">
        <v>0</v>
      </c>
      <c r="AA7" s="45">
        <v>0</v>
      </c>
      <c r="AB7" s="46">
        <v>0</v>
      </c>
      <c r="AC7" s="45">
        <v>0</v>
      </c>
      <c r="AD7" s="46">
        <v>0</v>
      </c>
      <c r="AE7" s="45">
        <v>257</v>
      </c>
      <c r="AF7" s="46">
        <v>58.1447963800905</v>
      </c>
      <c r="AG7" s="45">
        <v>442</v>
      </c>
      <c r="AH7" s="75" t="s">
        <v>8884</v>
      </c>
      <c r="AI7" s="75" t="s">
        <v>8180</v>
      </c>
      <c r="AJ7" s="75" t="s">
        <v>8891</v>
      </c>
      <c r="AK7" s="81" t="s">
        <v>8897</v>
      </c>
      <c r="AL7" s="81" t="s">
        <v>8954</v>
      </c>
      <c r="AM7" s="75"/>
      <c r="AN7" s="75" t="s">
        <v>8962</v>
      </c>
      <c r="AO7" s="75" t="s">
        <v>8968</v>
      </c>
    </row>
    <row r="8" spans="1:41" ht="15">
      <c r="A8" s="108" t="s">
        <v>366</v>
      </c>
      <c r="B8" s="62" t="s">
        <v>374</v>
      </c>
      <c r="C8" s="62" t="s">
        <v>56</v>
      </c>
      <c r="D8" s="109"/>
      <c r="E8" s="11"/>
      <c r="F8" s="12" t="s">
        <v>9104</v>
      </c>
      <c r="G8" s="60"/>
      <c r="H8" s="60"/>
      <c r="I8" s="88">
        <v>8</v>
      </c>
      <c r="J8" s="110"/>
      <c r="K8" s="45">
        <v>2</v>
      </c>
      <c r="L8" s="45">
        <v>1</v>
      </c>
      <c r="M8" s="45">
        <v>2</v>
      </c>
      <c r="N8" s="45">
        <v>3</v>
      </c>
      <c r="O8" s="45">
        <v>1</v>
      </c>
      <c r="P8" s="46">
        <v>0</v>
      </c>
      <c r="Q8" s="46">
        <v>0</v>
      </c>
      <c r="R8" s="45">
        <v>1</v>
      </c>
      <c r="S8" s="45">
        <v>0</v>
      </c>
      <c r="T8" s="45">
        <v>2</v>
      </c>
      <c r="U8" s="45">
        <v>3</v>
      </c>
      <c r="V8" s="45">
        <v>1</v>
      </c>
      <c r="W8" s="46">
        <v>0.5</v>
      </c>
      <c r="X8" s="46">
        <v>0.5</v>
      </c>
      <c r="Y8" s="45">
        <v>0</v>
      </c>
      <c r="Z8" s="46">
        <v>0</v>
      </c>
      <c r="AA8" s="45">
        <v>0</v>
      </c>
      <c r="AB8" s="46">
        <v>0</v>
      </c>
      <c r="AC8" s="45">
        <v>0</v>
      </c>
      <c r="AD8" s="46">
        <v>0</v>
      </c>
      <c r="AE8" s="45">
        <v>34</v>
      </c>
      <c r="AF8" s="46">
        <v>68</v>
      </c>
      <c r="AG8" s="45">
        <v>50</v>
      </c>
      <c r="AH8" s="75" t="s">
        <v>8155</v>
      </c>
      <c r="AI8" s="75" t="s">
        <v>8173</v>
      </c>
      <c r="AJ8" s="75" t="s">
        <v>8129</v>
      </c>
      <c r="AK8" s="81" t="s">
        <v>8898</v>
      </c>
      <c r="AL8" s="81" t="s">
        <v>8955</v>
      </c>
      <c r="AM8" s="75"/>
      <c r="AN8" s="75" t="s">
        <v>8037</v>
      </c>
      <c r="AO8" s="75" t="s">
        <v>8969</v>
      </c>
    </row>
    <row r="9" spans="1:41" ht="15">
      <c r="A9" s="108" t="s">
        <v>367</v>
      </c>
      <c r="B9" s="62" t="s">
        <v>375</v>
      </c>
      <c r="C9" s="62" t="s">
        <v>56</v>
      </c>
      <c r="D9" s="109"/>
      <c r="E9" s="11"/>
      <c r="F9" s="12" t="s">
        <v>9105</v>
      </c>
      <c r="G9" s="60"/>
      <c r="H9" s="60"/>
      <c r="I9" s="88">
        <v>9</v>
      </c>
      <c r="J9" s="110"/>
      <c r="K9" s="45">
        <v>2</v>
      </c>
      <c r="L9" s="45">
        <v>0</v>
      </c>
      <c r="M9" s="45">
        <v>2</v>
      </c>
      <c r="N9" s="45">
        <v>2</v>
      </c>
      <c r="O9" s="45">
        <v>0</v>
      </c>
      <c r="P9" s="46">
        <v>0</v>
      </c>
      <c r="Q9" s="46">
        <v>0</v>
      </c>
      <c r="R9" s="45">
        <v>1</v>
      </c>
      <c r="S9" s="45">
        <v>0</v>
      </c>
      <c r="T9" s="45">
        <v>2</v>
      </c>
      <c r="U9" s="45">
        <v>2</v>
      </c>
      <c r="V9" s="45">
        <v>1</v>
      </c>
      <c r="W9" s="46">
        <v>0.5</v>
      </c>
      <c r="X9" s="46">
        <v>0.5</v>
      </c>
      <c r="Y9" s="45">
        <v>0</v>
      </c>
      <c r="Z9" s="46">
        <v>0</v>
      </c>
      <c r="AA9" s="45">
        <v>0</v>
      </c>
      <c r="AB9" s="46">
        <v>0</v>
      </c>
      <c r="AC9" s="45">
        <v>0</v>
      </c>
      <c r="AD9" s="46">
        <v>0</v>
      </c>
      <c r="AE9" s="45">
        <v>23</v>
      </c>
      <c r="AF9" s="46">
        <v>51.111111111111114</v>
      </c>
      <c r="AG9" s="45">
        <v>45</v>
      </c>
      <c r="AH9" s="75" t="s">
        <v>8885</v>
      </c>
      <c r="AI9" s="75" t="s">
        <v>8889</v>
      </c>
      <c r="AJ9" s="75"/>
      <c r="AK9" s="81" t="s">
        <v>8899</v>
      </c>
      <c r="AL9" s="81" t="s">
        <v>8956</v>
      </c>
      <c r="AM9" s="75"/>
      <c r="AN9" s="75" t="s">
        <v>8963</v>
      </c>
      <c r="AO9" s="75" t="s">
        <v>8970</v>
      </c>
    </row>
    <row r="10" spans="1:41" ht="14.25" customHeight="1">
      <c r="A10" s="108" t="s">
        <v>368</v>
      </c>
      <c r="B10" s="62" t="s">
        <v>376</v>
      </c>
      <c r="C10" s="62" t="s">
        <v>56</v>
      </c>
      <c r="D10" s="111"/>
      <c r="E10" s="112"/>
      <c r="F10" s="113" t="s">
        <v>9106</v>
      </c>
      <c r="G10" s="114"/>
      <c r="H10" s="114"/>
      <c r="I10" s="115">
        <v>10</v>
      </c>
      <c r="J10" s="116"/>
      <c r="K10" s="45">
        <v>2</v>
      </c>
      <c r="L10" s="45">
        <v>2</v>
      </c>
      <c r="M10" s="45">
        <v>0</v>
      </c>
      <c r="N10" s="45">
        <v>2</v>
      </c>
      <c r="O10" s="45">
        <v>2</v>
      </c>
      <c r="P10" s="46" t="s">
        <v>380</v>
      </c>
      <c r="Q10" s="46" t="s">
        <v>380</v>
      </c>
      <c r="R10" s="45">
        <v>2</v>
      </c>
      <c r="S10" s="45">
        <v>2</v>
      </c>
      <c r="T10" s="45">
        <v>1</v>
      </c>
      <c r="U10" s="45">
        <v>1</v>
      </c>
      <c r="V10" s="45">
        <v>0</v>
      </c>
      <c r="W10" s="46">
        <v>0</v>
      </c>
      <c r="X10" s="46">
        <v>0</v>
      </c>
      <c r="Y10" s="45">
        <v>0</v>
      </c>
      <c r="Z10" s="46">
        <v>0</v>
      </c>
      <c r="AA10" s="45">
        <v>0</v>
      </c>
      <c r="AB10" s="46">
        <v>0</v>
      </c>
      <c r="AC10" s="45">
        <v>0</v>
      </c>
      <c r="AD10" s="46">
        <v>0</v>
      </c>
      <c r="AE10" s="45">
        <v>36</v>
      </c>
      <c r="AF10" s="46">
        <v>65.45454545454545</v>
      </c>
      <c r="AG10" s="45">
        <v>55</v>
      </c>
      <c r="AH10" s="75" t="s">
        <v>8886</v>
      </c>
      <c r="AI10" s="75" t="s">
        <v>8173</v>
      </c>
      <c r="AJ10" s="75" t="s">
        <v>8892</v>
      </c>
      <c r="AK10" s="81" t="s">
        <v>8900</v>
      </c>
      <c r="AL10" s="81" t="s">
        <v>8957</v>
      </c>
      <c r="AM10" s="75"/>
      <c r="AN10" s="75"/>
      <c r="AO10" s="75" t="s">
        <v>8971</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8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361</v>
      </c>
      <c r="B2" s="81" t="s">
        <v>8050</v>
      </c>
      <c r="C2" s="75">
        <f>VLOOKUP(GroupVertices[[#This Row],[Vertex]],Vertices[],MATCH("ID",Vertices[[#Headers],[Vertex]:[Top Word Pairs in Tweet by Salience]],0),FALSE)</f>
        <v>50</v>
      </c>
    </row>
    <row r="3" spans="1:3" ht="15">
      <c r="A3" s="76" t="s">
        <v>361</v>
      </c>
      <c r="B3" s="81" t="s">
        <v>8049</v>
      </c>
      <c r="C3" s="75">
        <f>VLOOKUP(GroupVertices[[#This Row],[Vertex]],Vertices[],MATCH("ID",Vertices[[#Headers],[Vertex]:[Top Word Pairs in Tweet by Salience]],0),FALSE)</f>
        <v>4</v>
      </c>
    </row>
    <row r="4" spans="1:3" ht="15">
      <c r="A4" s="76" t="s">
        <v>361</v>
      </c>
      <c r="B4" s="81" t="s">
        <v>8046</v>
      </c>
      <c r="C4" s="75">
        <f>VLOOKUP(GroupVertices[[#This Row],[Vertex]],Vertices[],MATCH("ID",Vertices[[#Headers],[Vertex]:[Top Word Pairs in Tweet by Salience]],0),FALSE)</f>
        <v>48</v>
      </c>
    </row>
    <row r="5" spans="1:3" ht="15">
      <c r="A5" s="76" t="s">
        <v>361</v>
      </c>
      <c r="B5" s="81" t="s">
        <v>8045</v>
      </c>
      <c r="C5" s="75">
        <f>VLOOKUP(GroupVertices[[#This Row],[Vertex]],Vertices[],MATCH("ID",Vertices[[#Headers],[Vertex]:[Top Word Pairs in Tweet by Salience]],0),FALSE)</f>
        <v>6</v>
      </c>
    </row>
    <row r="6" spans="1:3" ht="15">
      <c r="A6" s="76" t="s">
        <v>361</v>
      </c>
      <c r="B6" s="81" t="s">
        <v>8044</v>
      </c>
      <c r="C6" s="75">
        <f>VLOOKUP(GroupVertices[[#This Row],[Vertex]],Vertices[],MATCH("ID",Vertices[[#Headers],[Vertex]:[Top Word Pairs in Tweet by Salience]],0),FALSE)</f>
        <v>47</v>
      </c>
    </row>
    <row r="7" spans="1:3" ht="15">
      <c r="A7" s="76" t="s">
        <v>361</v>
      </c>
      <c r="B7" s="81" t="s">
        <v>8041</v>
      </c>
      <c r="C7" s="75">
        <f>VLOOKUP(GroupVertices[[#This Row],[Vertex]],Vertices[],MATCH("ID",Vertices[[#Headers],[Vertex]:[Top Word Pairs in Tweet by Salience]],0),FALSE)</f>
        <v>44</v>
      </c>
    </row>
    <row r="8" spans="1:3" ht="15">
      <c r="A8" s="76" t="s">
        <v>361</v>
      </c>
      <c r="B8" s="81" t="s">
        <v>8039</v>
      </c>
      <c r="C8" s="75">
        <f>VLOOKUP(GroupVertices[[#This Row],[Vertex]],Vertices[],MATCH("ID",Vertices[[#Headers],[Vertex]:[Top Word Pairs in Tweet by Salience]],0),FALSE)</f>
        <v>42</v>
      </c>
    </row>
    <row r="9" spans="1:3" ht="15">
      <c r="A9" s="76" t="s">
        <v>361</v>
      </c>
      <c r="B9" s="81" t="s">
        <v>8038</v>
      </c>
      <c r="C9" s="75">
        <f>VLOOKUP(GroupVertices[[#This Row],[Vertex]],Vertices[],MATCH("ID",Vertices[[#Headers],[Vertex]:[Top Word Pairs in Tweet by Salience]],0),FALSE)</f>
        <v>41</v>
      </c>
    </row>
    <row r="10" spans="1:3" ht="15">
      <c r="A10" s="76" t="s">
        <v>361</v>
      </c>
      <c r="B10" s="81" t="s">
        <v>8034</v>
      </c>
      <c r="C10" s="75">
        <f>VLOOKUP(GroupVertices[[#This Row],[Vertex]],Vertices[],MATCH("ID",Vertices[[#Headers],[Vertex]:[Top Word Pairs in Tweet by Salience]],0),FALSE)</f>
        <v>38</v>
      </c>
    </row>
    <row r="11" spans="1:3" ht="15">
      <c r="A11" s="76" t="s">
        <v>361</v>
      </c>
      <c r="B11" s="81" t="s">
        <v>8032</v>
      </c>
      <c r="C11" s="75">
        <f>VLOOKUP(GroupVertices[[#This Row],[Vertex]],Vertices[],MATCH("ID",Vertices[[#Headers],[Vertex]:[Top Word Pairs in Tweet by Salience]],0),FALSE)</f>
        <v>36</v>
      </c>
    </row>
    <row r="12" spans="1:3" ht="15">
      <c r="A12" s="76" t="s">
        <v>361</v>
      </c>
      <c r="B12" s="81" t="s">
        <v>8031</v>
      </c>
      <c r="C12" s="75">
        <f>VLOOKUP(GroupVertices[[#This Row],[Vertex]],Vertices[],MATCH("ID",Vertices[[#Headers],[Vertex]:[Top Word Pairs in Tweet by Salience]],0),FALSE)</f>
        <v>35</v>
      </c>
    </row>
    <row r="13" spans="1:3" ht="15">
      <c r="A13" s="76" t="s">
        <v>361</v>
      </c>
      <c r="B13" s="81" t="s">
        <v>8026</v>
      </c>
      <c r="C13" s="75">
        <f>VLOOKUP(GroupVertices[[#This Row],[Vertex]],Vertices[],MATCH("ID",Vertices[[#Headers],[Vertex]:[Top Word Pairs in Tweet by Salience]],0),FALSE)</f>
        <v>31</v>
      </c>
    </row>
    <row r="14" spans="1:3" ht="15">
      <c r="A14" s="76" t="s">
        <v>361</v>
      </c>
      <c r="B14" s="81" t="s">
        <v>8025</v>
      </c>
      <c r="C14" s="75">
        <f>VLOOKUP(GroupVertices[[#This Row],[Vertex]],Vertices[],MATCH("ID",Vertices[[#Headers],[Vertex]:[Top Word Pairs in Tweet by Salience]],0),FALSE)</f>
        <v>30</v>
      </c>
    </row>
    <row r="15" spans="1:3" ht="15">
      <c r="A15" s="76" t="s">
        <v>361</v>
      </c>
      <c r="B15" s="81" t="s">
        <v>8024</v>
      </c>
      <c r="C15" s="75">
        <f>VLOOKUP(GroupVertices[[#This Row],[Vertex]],Vertices[],MATCH("ID",Vertices[[#Headers],[Vertex]:[Top Word Pairs in Tweet by Salience]],0),FALSE)</f>
        <v>29</v>
      </c>
    </row>
    <row r="16" spans="1:3" ht="15">
      <c r="A16" s="76" t="s">
        <v>361</v>
      </c>
      <c r="B16" s="81" t="s">
        <v>8023</v>
      </c>
      <c r="C16" s="75">
        <f>VLOOKUP(GroupVertices[[#This Row],[Vertex]],Vertices[],MATCH("ID",Vertices[[#Headers],[Vertex]:[Top Word Pairs in Tweet by Salience]],0),FALSE)</f>
        <v>28</v>
      </c>
    </row>
    <row r="17" spans="1:3" ht="15">
      <c r="A17" s="76" t="s">
        <v>361</v>
      </c>
      <c r="B17" s="81" t="s">
        <v>8022</v>
      </c>
      <c r="C17" s="75">
        <f>VLOOKUP(GroupVertices[[#This Row],[Vertex]],Vertices[],MATCH("ID",Vertices[[#Headers],[Vertex]:[Top Word Pairs in Tweet by Salience]],0),FALSE)</f>
        <v>27</v>
      </c>
    </row>
    <row r="18" spans="1:3" ht="15">
      <c r="A18" s="76" t="s">
        <v>361</v>
      </c>
      <c r="B18" s="81" t="s">
        <v>8017</v>
      </c>
      <c r="C18" s="75">
        <f>VLOOKUP(GroupVertices[[#This Row],[Vertex]],Vertices[],MATCH("ID",Vertices[[#Headers],[Vertex]:[Top Word Pairs in Tweet by Salience]],0),FALSE)</f>
        <v>22</v>
      </c>
    </row>
    <row r="19" spans="1:3" ht="15">
      <c r="A19" s="76" t="s">
        <v>361</v>
      </c>
      <c r="B19" s="81" t="s">
        <v>8015</v>
      </c>
      <c r="C19" s="75">
        <f>VLOOKUP(GroupVertices[[#This Row],[Vertex]],Vertices[],MATCH("ID",Vertices[[#Headers],[Vertex]:[Top Word Pairs in Tweet by Salience]],0),FALSE)</f>
        <v>18</v>
      </c>
    </row>
    <row r="20" spans="1:3" ht="15">
      <c r="A20" s="76" t="s">
        <v>361</v>
      </c>
      <c r="B20" s="81" t="s">
        <v>8014</v>
      </c>
      <c r="C20" s="75">
        <f>VLOOKUP(GroupVertices[[#This Row],[Vertex]],Vertices[],MATCH("ID",Vertices[[#Headers],[Vertex]:[Top Word Pairs in Tweet by Salience]],0),FALSE)</f>
        <v>17</v>
      </c>
    </row>
    <row r="21" spans="1:3" ht="15">
      <c r="A21" s="76" t="s">
        <v>361</v>
      </c>
      <c r="B21" s="81" t="s">
        <v>8009</v>
      </c>
      <c r="C21" s="75">
        <f>VLOOKUP(GroupVertices[[#This Row],[Vertex]],Vertices[],MATCH("ID",Vertices[[#Headers],[Vertex]:[Top Word Pairs in Tweet by Salience]],0),FALSE)</f>
        <v>5</v>
      </c>
    </row>
    <row r="22" spans="1:3" ht="15">
      <c r="A22" s="76" t="s">
        <v>361</v>
      </c>
      <c r="B22" s="81" t="s">
        <v>8008</v>
      </c>
      <c r="C22" s="75">
        <f>VLOOKUP(GroupVertices[[#This Row],[Vertex]],Vertices[],MATCH("ID",Vertices[[#Headers],[Vertex]:[Top Word Pairs in Tweet by Salience]],0),FALSE)</f>
        <v>3</v>
      </c>
    </row>
    <row r="23" spans="1:3" ht="15">
      <c r="A23" s="76" t="s">
        <v>362</v>
      </c>
      <c r="B23" s="81" t="s">
        <v>8043</v>
      </c>
      <c r="C23" s="75">
        <f>VLOOKUP(GroupVertices[[#This Row],[Vertex]],Vertices[],MATCH("ID",Vertices[[#Headers],[Vertex]:[Top Word Pairs in Tweet by Salience]],0),FALSE)</f>
        <v>46</v>
      </c>
    </row>
    <row r="24" spans="1:3" ht="15">
      <c r="A24" s="76" t="s">
        <v>362</v>
      </c>
      <c r="B24" s="81" t="s">
        <v>8048</v>
      </c>
      <c r="C24" s="75">
        <f>VLOOKUP(GroupVertices[[#This Row],[Vertex]],Vertices[],MATCH("ID",Vertices[[#Headers],[Vertex]:[Top Word Pairs in Tweet by Salience]],0),FALSE)</f>
        <v>45</v>
      </c>
    </row>
    <row r="25" spans="1:3" ht="15">
      <c r="A25" s="76" t="s">
        <v>362</v>
      </c>
      <c r="B25" s="81" t="s">
        <v>8028</v>
      </c>
      <c r="C25" s="75">
        <f>VLOOKUP(GroupVertices[[#This Row],[Vertex]],Vertices[],MATCH("ID",Vertices[[#Headers],[Vertex]:[Top Word Pairs in Tweet by Salience]],0),FALSE)</f>
        <v>16</v>
      </c>
    </row>
    <row r="26" spans="1:3" ht="15">
      <c r="A26" s="76" t="s">
        <v>362</v>
      </c>
      <c r="B26" s="81" t="s">
        <v>8036</v>
      </c>
      <c r="C26" s="75">
        <f>VLOOKUP(GroupVertices[[#This Row],[Vertex]],Vertices[],MATCH("ID",Vertices[[#Headers],[Vertex]:[Top Word Pairs in Tweet by Salience]],0),FALSE)</f>
        <v>40</v>
      </c>
    </row>
    <row r="27" spans="1:3" ht="15">
      <c r="A27" s="76" t="s">
        <v>362</v>
      </c>
      <c r="B27" s="81" t="s">
        <v>8033</v>
      </c>
      <c r="C27" s="75">
        <f>VLOOKUP(GroupVertices[[#This Row],[Vertex]],Vertices[],MATCH("ID",Vertices[[#Headers],[Vertex]:[Top Word Pairs in Tweet by Salience]],0),FALSE)</f>
        <v>37</v>
      </c>
    </row>
    <row r="28" spans="1:3" ht="15">
      <c r="A28" s="76" t="s">
        <v>362</v>
      </c>
      <c r="B28" s="81" t="s">
        <v>8029</v>
      </c>
      <c r="C28" s="75">
        <f>VLOOKUP(GroupVertices[[#This Row],[Vertex]],Vertices[],MATCH("ID",Vertices[[#Headers],[Vertex]:[Top Word Pairs in Tweet by Salience]],0),FALSE)</f>
        <v>33</v>
      </c>
    </row>
    <row r="29" spans="1:3" ht="15">
      <c r="A29" s="76" t="s">
        <v>362</v>
      </c>
      <c r="B29" s="81" t="s">
        <v>8027</v>
      </c>
      <c r="C29" s="75">
        <f>VLOOKUP(GroupVertices[[#This Row],[Vertex]],Vertices[],MATCH("ID",Vertices[[#Headers],[Vertex]:[Top Word Pairs in Tweet by Salience]],0),FALSE)</f>
        <v>32</v>
      </c>
    </row>
    <row r="30" spans="1:3" ht="15">
      <c r="A30" s="76" t="s">
        <v>362</v>
      </c>
      <c r="B30" s="81" t="s">
        <v>8021</v>
      </c>
      <c r="C30" s="75">
        <f>VLOOKUP(GroupVertices[[#This Row],[Vertex]],Vertices[],MATCH("ID",Vertices[[#Headers],[Vertex]:[Top Word Pairs in Tweet by Salience]],0),FALSE)</f>
        <v>26</v>
      </c>
    </row>
    <row r="31" spans="1:3" ht="15">
      <c r="A31" s="76" t="s">
        <v>362</v>
      </c>
      <c r="B31" s="81" t="s">
        <v>8016</v>
      </c>
      <c r="C31" s="75">
        <f>VLOOKUP(GroupVertices[[#This Row],[Vertex]],Vertices[],MATCH("ID",Vertices[[#Headers],[Vertex]:[Top Word Pairs in Tweet by Salience]],0),FALSE)</f>
        <v>21</v>
      </c>
    </row>
    <row r="32" spans="1:3" ht="15">
      <c r="A32" s="76" t="s">
        <v>362</v>
      </c>
      <c r="B32" s="81" t="s">
        <v>8013</v>
      </c>
      <c r="C32" s="75">
        <f>VLOOKUP(GroupVertices[[#This Row],[Vertex]],Vertices[],MATCH("ID",Vertices[[#Headers],[Vertex]:[Top Word Pairs in Tweet by Salience]],0),FALSE)</f>
        <v>15</v>
      </c>
    </row>
    <row r="33" spans="1:3" ht="15">
      <c r="A33" s="76" t="s">
        <v>363</v>
      </c>
      <c r="B33" s="81" t="s">
        <v>8047</v>
      </c>
      <c r="C33" s="75">
        <f>VLOOKUP(GroupVertices[[#This Row],[Vertex]],Vertices[],MATCH("ID",Vertices[[#Headers],[Vertex]:[Top Word Pairs in Tweet by Salience]],0),FALSE)</f>
        <v>49</v>
      </c>
    </row>
    <row r="34" spans="1:3" ht="15">
      <c r="A34" s="76" t="s">
        <v>363</v>
      </c>
      <c r="B34" s="81" t="s">
        <v>8011</v>
      </c>
      <c r="C34" s="75">
        <f>VLOOKUP(GroupVertices[[#This Row],[Vertex]],Vertices[],MATCH("ID",Vertices[[#Headers],[Vertex]:[Top Word Pairs in Tweet by Salience]],0),FALSE)</f>
        <v>9</v>
      </c>
    </row>
    <row r="35" spans="1:3" ht="15">
      <c r="A35" s="76" t="s">
        <v>363</v>
      </c>
      <c r="B35" s="81" t="s">
        <v>8052</v>
      </c>
      <c r="C35" s="75">
        <f>VLOOKUP(GroupVertices[[#This Row],[Vertex]],Vertices[],MATCH("ID",Vertices[[#Headers],[Vertex]:[Top Word Pairs in Tweet by Salience]],0),FALSE)</f>
        <v>11</v>
      </c>
    </row>
    <row r="36" spans="1:3" ht="15">
      <c r="A36" s="76" t="s">
        <v>363</v>
      </c>
      <c r="B36" s="81" t="s">
        <v>8051</v>
      </c>
      <c r="C36" s="75">
        <f>VLOOKUP(GroupVertices[[#This Row],[Vertex]],Vertices[],MATCH("ID",Vertices[[#Headers],[Vertex]:[Top Word Pairs in Tweet by Salience]],0),FALSE)</f>
        <v>10</v>
      </c>
    </row>
    <row r="37" spans="1:3" ht="15">
      <c r="A37" s="76" t="s">
        <v>364</v>
      </c>
      <c r="B37" s="81" t="s">
        <v>8020</v>
      </c>
      <c r="C37" s="75">
        <f>VLOOKUP(GroupVertices[[#This Row],[Vertex]],Vertices[],MATCH("ID",Vertices[[#Headers],[Vertex]:[Top Word Pairs in Tweet by Salience]],0),FALSE)</f>
        <v>25</v>
      </c>
    </row>
    <row r="38" spans="1:3" ht="15">
      <c r="A38" s="76" t="s">
        <v>364</v>
      </c>
      <c r="B38" s="81" t="s">
        <v>8019</v>
      </c>
      <c r="C38" s="75">
        <f>VLOOKUP(GroupVertices[[#This Row],[Vertex]],Vertices[],MATCH("ID",Vertices[[#Headers],[Vertex]:[Top Word Pairs in Tweet by Salience]],0),FALSE)</f>
        <v>14</v>
      </c>
    </row>
    <row r="39" spans="1:3" ht="15">
      <c r="A39" s="76" t="s">
        <v>364</v>
      </c>
      <c r="B39" s="81" t="s">
        <v>8012</v>
      </c>
      <c r="C39" s="75">
        <f>VLOOKUP(GroupVertices[[#This Row],[Vertex]],Vertices[],MATCH("ID",Vertices[[#Headers],[Vertex]:[Top Word Pairs in Tweet by Salience]],0),FALSE)</f>
        <v>12</v>
      </c>
    </row>
    <row r="40" spans="1:3" ht="15">
      <c r="A40" s="76" t="s">
        <v>364</v>
      </c>
      <c r="B40" s="81" t="s">
        <v>8053</v>
      </c>
      <c r="C40" s="75">
        <f>VLOOKUP(GroupVertices[[#This Row],[Vertex]],Vertices[],MATCH("ID",Vertices[[#Headers],[Vertex]:[Top Word Pairs in Tweet by Salience]],0),FALSE)</f>
        <v>13</v>
      </c>
    </row>
    <row r="41" spans="1:3" ht="15">
      <c r="A41" s="76" t="s">
        <v>365</v>
      </c>
      <c r="B41" s="81" t="s">
        <v>267</v>
      </c>
      <c r="C41" s="75">
        <f>VLOOKUP(GroupVertices[[#This Row],[Vertex]],Vertices[],MATCH("ID",Vertices[[#Headers],[Vertex]:[Top Word Pairs in Tweet by Salience]],0),FALSE)</f>
        <v>39</v>
      </c>
    </row>
    <row r="42" spans="1:3" ht="15">
      <c r="A42" s="76" t="s">
        <v>365</v>
      </c>
      <c r="B42" s="81" t="s">
        <v>8035</v>
      </c>
      <c r="C42" s="75">
        <f>VLOOKUP(GroupVertices[[#This Row],[Vertex]],Vertices[],MATCH("ID",Vertices[[#Headers],[Vertex]:[Top Word Pairs in Tweet by Salience]],0),FALSE)</f>
        <v>20</v>
      </c>
    </row>
    <row r="43" spans="1:3" ht="15">
      <c r="A43" s="76" t="s">
        <v>365</v>
      </c>
      <c r="B43" s="81" t="s">
        <v>266</v>
      </c>
      <c r="C43" s="75">
        <f>VLOOKUP(GroupVertices[[#This Row],[Vertex]],Vertices[],MATCH("ID",Vertices[[#Headers],[Vertex]:[Top Word Pairs in Tweet by Salience]],0),FALSE)</f>
        <v>19</v>
      </c>
    </row>
    <row r="44" spans="1:3" ht="15">
      <c r="A44" s="76" t="s">
        <v>366</v>
      </c>
      <c r="B44" s="81" t="s">
        <v>8037</v>
      </c>
      <c r="C44" s="75">
        <f>VLOOKUP(GroupVertices[[#This Row],[Vertex]],Vertices[],MATCH("ID",Vertices[[#Headers],[Vertex]:[Top Word Pairs in Tweet by Salience]],0),FALSE)</f>
        <v>24</v>
      </c>
    </row>
    <row r="45" spans="1:3" ht="15">
      <c r="A45" s="76" t="s">
        <v>366</v>
      </c>
      <c r="B45" s="81" t="s">
        <v>8018</v>
      </c>
      <c r="C45" s="75">
        <f>VLOOKUP(GroupVertices[[#This Row],[Vertex]],Vertices[],MATCH("ID",Vertices[[#Headers],[Vertex]:[Top Word Pairs in Tweet by Salience]],0),FALSE)</f>
        <v>23</v>
      </c>
    </row>
    <row r="46" spans="1:3" ht="15">
      <c r="A46" s="76" t="s">
        <v>367</v>
      </c>
      <c r="B46" s="81" t="s">
        <v>8042</v>
      </c>
      <c r="C46" s="75">
        <f>VLOOKUP(GroupVertices[[#This Row],[Vertex]],Vertices[],MATCH("ID",Vertices[[#Headers],[Vertex]:[Top Word Pairs in Tweet by Salience]],0),FALSE)</f>
        <v>8</v>
      </c>
    </row>
    <row r="47" spans="1:3" ht="15">
      <c r="A47" s="76" t="s">
        <v>367</v>
      </c>
      <c r="B47" s="81" t="s">
        <v>8010</v>
      </c>
      <c r="C47" s="75">
        <f>VLOOKUP(GroupVertices[[#This Row],[Vertex]],Vertices[],MATCH("ID",Vertices[[#Headers],[Vertex]:[Top Word Pairs in Tweet by Salience]],0),FALSE)</f>
        <v>7</v>
      </c>
    </row>
    <row r="48" spans="1:3" ht="15">
      <c r="A48" s="76" t="s">
        <v>368</v>
      </c>
      <c r="B48" s="81" t="s">
        <v>8030</v>
      </c>
      <c r="C48" s="75">
        <f>VLOOKUP(GroupVertices[[#This Row],[Vertex]],Vertices[],MATCH("ID",Vertices[[#Headers],[Vertex]:[Top Word Pairs in Tweet by Salience]],0),FALSE)</f>
        <v>34</v>
      </c>
    </row>
    <row r="49" spans="1:3" ht="15">
      <c r="A49" s="76" t="s">
        <v>368</v>
      </c>
      <c r="B49" s="81" t="s">
        <v>8040</v>
      </c>
      <c r="C49" s="75">
        <f>VLOOKUP(GroupVertices[[#This Row],[Vertex]],Vertices[],MATCH("ID",Vertices[[#Headers],[Vertex]:[Top Word Pairs in Tweet by Salience]],0),FALSE)</f>
        <v>43</v>
      </c>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7843</v>
      </c>
      <c r="B2" s="31" t="s">
        <v>359</v>
      </c>
      <c r="D2" s="29">
        <f>MIN(Vertices[Degree])</f>
        <v>0</v>
      </c>
      <c r="E2">
        <f>COUNTIF(Vertices[Degree],"&gt;= "&amp;D2)-COUNTIF(Vertices[Degree],"&gt;="&amp;D3)</f>
        <v>0</v>
      </c>
      <c r="F2" s="34">
        <f>MIN(Vertices[In-Degree])</f>
        <v>0</v>
      </c>
      <c r="G2" s="35">
        <f>COUNTIF(Vertices[In-Degree],"&gt;= "&amp;F2)-COUNTIF(Vertices[In-Degree],"&gt;="&amp;F3)</f>
        <v>31</v>
      </c>
      <c r="H2" s="34">
        <f>MIN(Vertices[Out-Degree])</f>
        <v>0</v>
      </c>
      <c r="I2" s="35">
        <f>COUNTIF(Vertices[Out-Degree],"&gt;= "&amp;H2)-COUNTIF(Vertices[Out-Degree],"&gt;="&amp;H3)</f>
        <v>3</v>
      </c>
      <c r="J2" s="34">
        <f>MIN(Vertices[Betweenness Centrality])</f>
        <v>0</v>
      </c>
      <c r="K2" s="35">
        <f>COUNTIF(Vertices[Betweenness Centrality],"&gt;= "&amp;J2)-COUNTIF(Vertices[Betweenness Centrality],"&gt;="&amp;J3)</f>
        <v>42</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10</v>
      </c>
      <c r="P2" s="34">
        <f>MIN(Vertices[PageRank])</f>
        <v>0.018063</v>
      </c>
      <c r="Q2" s="35">
        <f>COUNTIF(Vertices[PageRank],"&gt;= "&amp;P2)-COUNTIF(Vertices[PageRank],"&gt;="&amp;P3)</f>
        <v>38</v>
      </c>
      <c r="R2" s="34">
        <f>MIN(Vertices[Clustering Coefficient])</f>
        <v>0</v>
      </c>
      <c r="S2" s="40">
        <f>COUNTIF(Vertices[Clustering Coefficient],"&gt;= "&amp;R2)-COUNTIF(Vertices[Clustering Coefficient],"&gt;="&amp;R3)</f>
        <v>33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6"/>
      <c r="B3" s="96"/>
      <c r="D3" s="29">
        <f aca="true" t="shared" si="1" ref="D3:D35">D2+($D$36-$D$2)/BinDivisor</f>
        <v>0</v>
      </c>
      <c r="E3">
        <f>COUNTIF(Vertices[Degree],"&gt;= "&amp;D3)-COUNTIF(Vertices[Degree],"&gt;="&amp;D4)</f>
        <v>0</v>
      </c>
      <c r="F3" s="36">
        <f aca="true" t="shared" si="2" ref="F3:F35">F2+($F$36-$F$2)/BinDivisor</f>
        <v>0.9411764705882353</v>
      </c>
      <c r="G3" s="37">
        <f>COUNTIF(Vertices[In-Degree],"&gt;= "&amp;F3)-COUNTIF(Vertices[In-Degree],"&gt;="&amp;F4)</f>
        <v>10</v>
      </c>
      <c r="H3" s="36">
        <f aca="true" t="shared" si="3" ref="H3:H35">H2+($H$36-$H$2)/BinDivisor</f>
        <v>0.08823529411764706</v>
      </c>
      <c r="I3" s="37">
        <f>COUNTIF(Vertices[Out-Degree],"&gt;= "&amp;H3)-COUNTIF(Vertices[Out-Degree],"&gt;="&amp;H4)</f>
        <v>0</v>
      </c>
      <c r="J3" s="36">
        <f aca="true" t="shared" si="4" ref="J3:J35">J2+($J$36-$J$2)/BinDivisor</f>
        <v>49.3235294117647</v>
      </c>
      <c r="K3" s="37">
        <f>COUNTIF(Vertices[Betweenness Centrality],"&gt;= "&amp;J3)-COUNTIF(Vertices[Betweenness Centrality],"&gt;="&amp;J4)</f>
        <v>2</v>
      </c>
      <c r="L3" s="36">
        <f aca="true" t="shared" si="5" ref="L3:L35">L2+($L$36-$L$2)/BinDivisor</f>
        <v>0.020662</v>
      </c>
      <c r="M3" s="37">
        <f>COUNTIF(Vertices[Closeness Centrality],"&gt;= "&amp;L3)-COUNTIF(Vertices[Closeness Centrality],"&gt;="&amp;L4)</f>
        <v>2</v>
      </c>
      <c r="N3" s="36">
        <f aca="true" t="shared" si="6" ref="N3:N35">N2+($N$36-$N$2)/BinDivisor</f>
        <v>0.020566470588235294</v>
      </c>
      <c r="O3" s="37">
        <f>COUNTIF(Vertices[Eigenvector Centrality],"&gt;= "&amp;N3)-COUNTIF(Vertices[Eigenvector Centrality],"&gt;="&amp;N4)</f>
        <v>6</v>
      </c>
      <c r="P3" s="36">
        <f aca="true" t="shared" si="7" ref="P3:P35">P2+($P$36-$P$2)/BinDivisor</f>
        <v>0.019755735294117647</v>
      </c>
      <c r="Q3" s="37">
        <f>COUNTIF(Vertices[PageRank],"&gt;= "&amp;P3)-COUNTIF(Vertices[PageRank],"&gt;="&amp;P4)</f>
        <v>3</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48</v>
      </c>
      <c r="D4" s="29">
        <f t="shared" si="1"/>
        <v>0</v>
      </c>
      <c r="E4">
        <f>COUNTIF(Vertices[Degree],"&gt;= "&amp;D4)-COUNTIF(Vertices[Degree],"&gt;="&amp;D5)</f>
        <v>0</v>
      </c>
      <c r="F4" s="34">
        <f t="shared" si="2"/>
        <v>1.8823529411764706</v>
      </c>
      <c r="G4" s="35">
        <f>COUNTIF(Vertices[In-Degree],"&gt;= "&amp;F4)-COUNTIF(Vertices[In-Degree],"&gt;="&amp;F5)</f>
        <v>3</v>
      </c>
      <c r="H4" s="34">
        <f t="shared" si="3"/>
        <v>0.17647058823529413</v>
      </c>
      <c r="I4" s="35">
        <f>COUNTIF(Vertices[Out-Degree],"&gt;= "&amp;H4)-COUNTIF(Vertices[Out-Degree],"&gt;="&amp;H5)</f>
        <v>0</v>
      </c>
      <c r="J4" s="34">
        <f t="shared" si="4"/>
        <v>98.6470588235294</v>
      </c>
      <c r="K4" s="35">
        <f>COUNTIF(Vertices[Betweenness Centrality],"&gt;= "&amp;J4)-COUNTIF(Vertices[Betweenness Centrality],"&gt;="&amp;J5)</f>
        <v>0</v>
      </c>
      <c r="L4" s="34">
        <f t="shared" si="5"/>
        <v>0.041324</v>
      </c>
      <c r="M4" s="35">
        <f>COUNTIF(Vertices[Closeness Centrality],"&gt;= "&amp;L4)-COUNTIF(Vertices[Closeness Centrality],"&gt;="&amp;L5)</f>
        <v>0</v>
      </c>
      <c r="N4" s="34">
        <f t="shared" si="6"/>
        <v>0.04113294117647059</v>
      </c>
      <c r="O4" s="35">
        <f>COUNTIF(Vertices[Eigenvector Centrality],"&gt;= "&amp;N4)-COUNTIF(Vertices[Eigenvector Centrality],"&gt;="&amp;N5)</f>
        <v>0</v>
      </c>
      <c r="P4" s="34">
        <f t="shared" si="7"/>
        <v>0.021448470588235295</v>
      </c>
      <c r="Q4" s="35">
        <f>COUNTIF(Vertices[PageRank],"&gt;= "&amp;P4)-COUNTIF(Vertices[PageRank],"&gt;="&amp;P5)</f>
        <v>4</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96"/>
      <c r="B5" s="96"/>
      <c r="D5" s="29">
        <f t="shared" si="1"/>
        <v>0</v>
      </c>
      <c r="E5">
        <f>COUNTIF(Vertices[Degree],"&gt;= "&amp;D5)-COUNTIF(Vertices[Degree],"&gt;="&amp;D6)</f>
        <v>0</v>
      </c>
      <c r="F5" s="36">
        <f t="shared" si="2"/>
        <v>2.8235294117647056</v>
      </c>
      <c r="G5" s="37">
        <f>COUNTIF(Vertices[In-Degree],"&gt;= "&amp;F5)-COUNTIF(Vertices[In-Degree],"&gt;="&amp;F6)</f>
        <v>2</v>
      </c>
      <c r="H5" s="36">
        <f t="shared" si="3"/>
        <v>0.2647058823529412</v>
      </c>
      <c r="I5" s="37">
        <f>COUNTIF(Vertices[Out-Degree],"&gt;= "&amp;H5)-COUNTIF(Vertices[Out-Degree],"&gt;="&amp;H6)</f>
        <v>0</v>
      </c>
      <c r="J5" s="36">
        <f t="shared" si="4"/>
        <v>147.97058823529412</v>
      </c>
      <c r="K5" s="37">
        <f>COUNTIF(Vertices[Betweenness Centrality],"&gt;= "&amp;J5)-COUNTIF(Vertices[Betweenness Centrality],"&gt;="&amp;J6)</f>
        <v>1</v>
      </c>
      <c r="L5" s="36">
        <f t="shared" si="5"/>
        <v>0.061986</v>
      </c>
      <c r="M5" s="37">
        <f>COUNTIF(Vertices[Closeness Centrality],"&gt;= "&amp;L5)-COUNTIF(Vertices[Closeness Centrality],"&gt;="&amp;L6)</f>
        <v>0</v>
      </c>
      <c r="N5" s="36">
        <f t="shared" si="6"/>
        <v>0.06169941176470588</v>
      </c>
      <c r="O5" s="37">
        <f>COUNTIF(Vertices[Eigenvector Centrality],"&gt;= "&amp;N5)-COUNTIF(Vertices[Eigenvector Centrality],"&gt;="&amp;N6)</f>
        <v>0</v>
      </c>
      <c r="P5" s="36">
        <f t="shared" si="7"/>
        <v>0.023141205882352942</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26</v>
      </c>
      <c r="D6" s="29">
        <f t="shared" si="1"/>
        <v>0</v>
      </c>
      <c r="E6">
        <f>COUNTIF(Vertices[Degree],"&gt;= "&amp;D6)-COUNTIF(Vertices[Degree],"&gt;="&amp;D7)</f>
        <v>0</v>
      </c>
      <c r="F6" s="34">
        <f t="shared" si="2"/>
        <v>3.764705882352941</v>
      </c>
      <c r="G6" s="35">
        <f>COUNTIF(Vertices[In-Degree],"&gt;= "&amp;F6)-COUNTIF(Vertices[In-Degree],"&gt;="&amp;F7)</f>
        <v>0</v>
      </c>
      <c r="H6" s="34">
        <f t="shared" si="3"/>
        <v>0.35294117647058826</v>
      </c>
      <c r="I6" s="35">
        <f>COUNTIF(Vertices[Out-Degree],"&gt;= "&amp;H6)-COUNTIF(Vertices[Out-Degree],"&gt;="&amp;H7)</f>
        <v>0</v>
      </c>
      <c r="J6" s="34">
        <f t="shared" si="4"/>
        <v>197.2941176470588</v>
      </c>
      <c r="K6" s="35">
        <f>COUNTIF(Vertices[Betweenness Centrality],"&gt;= "&amp;J6)-COUNTIF(Vertices[Betweenness Centrality],"&gt;="&amp;J7)</f>
        <v>1</v>
      </c>
      <c r="L6" s="34">
        <f t="shared" si="5"/>
        <v>0.082648</v>
      </c>
      <c r="M6" s="35">
        <f>COUNTIF(Vertices[Closeness Centrality],"&gt;= "&amp;L6)-COUNTIF(Vertices[Closeness Centrality],"&gt;="&amp;L7)</f>
        <v>0</v>
      </c>
      <c r="N6" s="34">
        <f t="shared" si="6"/>
        <v>0.08226588235294117</v>
      </c>
      <c r="O6" s="35">
        <f>COUNTIF(Vertices[Eigenvector Centrality],"&gt;= "&amp;N6)-COUNTIF(Vertices[Eigenvector Centrality],"&gt;="&amp;N7)</f>
        <v>0</v>
      </c>
      <c r="P6" s="34">
        <f t="shared" si="7"/>
        <v>0.02483394117647059</v>
      </c>
      <c r="Q6" s="35">
        <f>COUNTIF(Vertices[PageRank],"&gt;= "&amp;P6)-COUNTIF(Vertices[PageRank],"&gt;="&amp;P7)</f>
        <v>1</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101</v>
      </c>
      <c r="D7" s="29">
        <f t="shared" si="1"/>
        <v>0</v>
      </c>
      <c r="E7">
        <f>COUNTIF(Vertices[Degree],"&gt;= "&amp;D7)-COUNTIF(Vertices[Degree],"&gt;="&amp;D8)</f>
        <v>0</v>
      </c>
      <c r="F7" s="36">
        <f t="shared" si="2"/>
        <v>4.705882352941177</v>
      </c>
      <c r="G7" s="37">
        <f>COUNTIF(Vertices[In-Degree],"&gt;= "&amp;F7)-COUNTIF(Vertices[In-Degree],"&gt;="&amp;F8)</f>
        <v>0</v>
      </c>
      <c r="H7" s="36">
        <f t="shared" si="3"/>
        <v>0.44117647058823534</v>
      </c>
      <c r="I7" s="37">
        <f>COUNTIF(Vertices[Out-Degree],"&gt;= "&amp;H7)-COUNTIF(Vertices[Out-Degree],"&gt;="&amp;H8)</f>
        <v>0</v>
      </c>
      <c r="J7" s="36">
        <f t="shared" si="4"/>
        <v>246.6176470588235</v>
      </c>
      <c r="K7" s="37">
        <f>COUNTIF(Vertices[Betweenness Centrality],"&gt;= "&amp;J7)-COUNTIF(Vertices[Betweenness Centrality],"&gt;="&amp;J8)</f>
        <v>0</v>
      </c>
      <c r="L7" s="36">
        <f t="shared" si="5"/>
        <v>0.10331</v>
      </c>
      <c r="M7" s="37">
        <f>COUNTIF(Vertices[Closeness Centrality],"&gt;= "&amp;L7)-COUNTIF(Vertices[Closeness Centrality],"&gt;="&amp;L8)</f>
        <v>0</v>
      </c>
      <c r="N7" s="36">
        <f t="shared" si="6"/>
        <v>0.10283235294117647</v>
      </c>
      <c r="O7" s="37">
        <f>COUNTIF(Vertices[Eigenvector Centrality],"&gt;= "&amp;N7)-COUNTIF(Vertices[Eigenvector Centrality],"&gt;="&amp;N8)</f>
        <v>15</v>
      </c>
      <c r="P7" s="36">
        <f t="shared" si="7"/>
        <v>0.026526676470588238</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127</v>
      </c>
      <c r="D8" s="29">
        <f t="shared" si="1"/>
        <v>0</v>
      </c>
      <c r="E8">
        <f>COUNTIF(Vertices[Degree],"&gt;= "&amp;D8)-COUNTIF(Vertices[Degree],"&gt;="&amp;D9)</f>
        <v>0</v>
      </c>
      <c r="F8" s="34">
        <f t="shared" si="2"/>
        <v>5.647058823529412</v>
      </c>
      <c r="G8" s="35">
        <f>COUNTIF(Vertices[In-Degree],"&gt;= "&amp;F8)-COUNTIF(Vertices[In-Degree],"&gt;="&amp;F9)</f>
        <v>0</v>
      </c>
      <c r="H8" s="34">
        <f t="shared" si="3"/>
        <v>0.5294117647058824</v>
      </c>
      <c r="I8" s="35">
        <f>COUNTIF(Vertices[Out-Degree],"&gt;= "&amp;H8)-COUNTIF(Vertices[Out-Degree],"&gt;="&amp;H9)</f>
        <v>0</v>
      </c>
      <c r="J8" s="34">
        <f t="shared" si="4"/>
        <v>295.94117647058823</v>
      </c>
      <c r="K8" s="35">
        <f>COUNTIF(Vertices[Betweenness Centrality],"&gt;= "&amp;J8)-COUNTIF(Vertices[Betweenness Centrality],"&gt;="&amp;J9)</f>
        <v>0</v>
      </c>
      <c r="L8" s="34">
        <f t="shared" si="5"/>
        <v>0.123972</v>
      </c>
      <c r="M8" s="35">
        <f>COUNTIF(Vertices[Closeness Centrality],"&gt;= "&amp;L8)-COUNTIF(Vertices[Closeness Centrality],"&gt;="&amp;L9)</f>
        <v>0</v>
      </c>
      <c r="N8" s="34">
        <f t="shared" si="6"/>
        <v>0.12339882352941177</v>
      </c>
      <c r="O8" s="35">
        <f>COUNTIF(Vertices[Eigenvector Centrality],"&gt;= "&amp;N8)-COUNTIF(Vertices[Eigenvector Centrality],"&gt;="&amp;N9)</f>
        <v>11</v>
      </c>
      <c r="P8" s="34">
        <f t="shared" si="7"/>
        <v>0.028219411764705885</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96"/>
      <c r="B9" s="96"/>
      <c r="D9" s="29">
        <f t="shared" si="1"/>
        <v>0</v>
      </c>
      <c r="E9">
        <f>COUNTIF(Vertices[Degree],"&gt;= "&amp;D9)-COUNTIF(Vertices[Degree],"&gt;="&amp;D10)</f>
        <v>0</v>
      </c>
      <c r="F9" s="36">
        <f t="shared" si="2"/>
        <v>6.588235294117648</v>
      </c>
      <c r="G9" s="37">
        <f>COUNTIF(Vertices[In-Degree],"&gt;= "&amp;F9)-COUNTIF(Vertices[In-Degree],"&gt;="&amp;F10)</f>
        <v>1</v>
      </c>
      <c r="H9" s="36">
        <f t="shared" si="3"/>
        <v>0.6176470588235294</v>
      </c>
      <c r="I9" s="37">
        <f>COUNTIF(Vertices[Out-Degree],"&gt;= "&amp;H9)-COUNTIF(Vertices[Out-Degree],"&gt;="&amp;H10)</f>
        <v>0</v>
      </c>
      <c r="J9" s="36">
        <f t="shared" si="4"/>
        <v>345.2647058823529</v>
      </c>
      <c r="K9" s="37">
        <f>COUNTIF(Vertices[Betweenness Centrality],"&gt;= "&amp;J9)-COUNTIF(Vertices[Betweenness Centrality],"&gt;="&amp;J10)</f>
        <v>0</v>
      </c>
      <c r="L9" s="36">
        <f t="shared" si="5"/>
        <v>0.14463399999999998</v>
      </c>
      <c r="M9" s="37">
        <f>COUNTIF(Vertices[Closeness Centrality],"&gt;= "&amp;L9)-COUNTIF(Vertices[Closeness Centrality],"&gt;="&amp;L10)</f>
        <v>0</v>
      </c>
      <c r="N9" s="36">
        <f t="shared" si="6"/>
        <v>0.14396529411764705</v>
      </c>
      <c r="O9" s="37">
        <f>COUNTIF(Vertices[Eigenvector Centrality],"&gt;= "&amp;N9)-COUNTIF(Vertices[Eigenvector Centrality],"&gt;="&amp;N10)</f>
        <v>3</v>
      </c>
      <c r="P9" s="36">
        <f t="shared" si="7"/>
        <v>0.029912147058823533</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7844</v>
      </c>
      <c r="B10" s="31">
        <v>6</v>
      </c>
      <c r="D10" s="29">
        <f t="shared" si="1"/>
        <v>0</v>
      </c>
      <c r="E10">
        <f>COUNTIF(Vertices[Degree],"&gt;= "&amp;D10)-COUNTIF(Vertices[Degree],"&gt;="&amp;D11)</f>
        <v>0</v>
      </c>
      <c r="F10" s="34">
        <f t="shared" si="2"/>
        <v>7.529411764705883</v>
      </c>
      <c r="G10" s="35">
        <f>COUNTIF(Vertices[In-Degree],"&gt;= "&amp;F10)-COUNTIF(Vertices[In-Degree],"&gt;="&amp;F11)</f>
        <v>0</v>
      </c>
      <c r="H10" s="34">
        <f t="shared" si="3"/>
        <v>0.7058823529411765</v>
      </c>
      <c r="I10" s="35">
        <f>COUNTIF(Vertices[Out-Degree],"&gt;= "&amp;H10)-COUNTIF(Vertices[Out-Degree],"&gt;="&amp;H11)</f>
        <v>0</v>
      </c>
      <c r="J10" s="34">
        <f t="shared" si="4"/>
        <v>394.5882352941176</v>
      </c>
      <c r="K10" s="35">
        <f>COUNTIF(Vertices[Betweenness Centrality],"&gt;= "&amp;J10)-COUNTIF(Vertices[Betweenness Centrality],"&gt;="&amp;J11)</f>
        <v>0</v>
      </c>
      <c r="L10" s="34">
        <f t="shared" si="5"/>
        <v>0.165296</v>
      </c>
      <c r="M10" s="35">
        <f>COUNTIF(Vertices[Closeness Centrality],"&gt;= "&amp;L10)-COUNTIF(Vertices[Closeness Centrality],"&gt;="&amp;L11)</f>
        <v>0</v>
      </c>
      <c r="N10" s="34">
        <f t="shared" si="6"/>
        <v>0.16453176470588235</v>
      </c>
      <c r="O10" s="35">
        <f>COUNTIF(Vertices[Eigenvector Centrality],"&gt;= "&amp;N10)-COUNTIF(Vertices[Eigenvector Centrality],"&gt;="&amp;N11)</f>
        <v>1</v>
      </c>
      <c r="P10" s="34">
        <f t="shared" si="7"/>
        <v>0.03160488235294118</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96"/>
      <c r="B11" s="96"/>
      <c r="D11" s="29">
        <f t="shared" si="1"/>
        <v>0</v>
      </c>
      <c r="E11">
        <f>COUNTIF(Vertices[Degree],"&gt;= "&amp;D11)-COUNTIF(Vertices[Degree],"&gt;="&amp;D12)</f>
        <v>0</v>
      </c>
      <c r="F11" s="36">
        <f t="shared" si="2"/>
        <v>8.470588235294118</v>
      </c>
      <c r="G11" s="37">
        <f>COUNTIF(Vertices[In-Degree],"&gt;= "&amp;F11)-COUNTIF(Vertices[In-Degree],"&gt;="&amp;F12)</f>
        <v>0</v>
      </c>
      <c r="H11" s="36">
        <f t="shared" si="3"/>
        <v>0.7941176470588236</v>
      </c>
      <c r="I11" s="37">
        <f>COUNTIF(Vertices[Out-Degree],"&gt;= "&amp;H11)-COUNTIF(Vertices[Out-Degree],"&gt;="&amp;H12)</f>
        <v>0</v>
      </c>
      <c r="J11" s="36">
        <f t="shared" si="4"/>
        <v>443.9117647058823</v>
      </c>
      <c r="K11" s="37">
        <f>COUNTIF(Vertices[Betweenness Centrality],"&gt;= "&amp;J11)-COUNTIF(Vertices[Betweenness Centrality],"&gt;="&amp;J12)</f>
        <v>1</v>
      </c>
      <c r="L11" s="36">
        <f t="shared" si="5"/>
        <v>0.185958</v>
      </c>
      <c r="M11" s="37">
        <f>COUNTIF(Vertices[Closeness Centrality],"&gt;= "&amp;L11)-COUNTIF(Vertices[Closeness Centrality],"&gt;="&amp;L12)</f>
        <v>0</v>
      </c>
      <c r="N11" s="36">
        <f t="shared" si="6"/>
        <v>0.18509823529411765</v>
      </c>
      <c r="O11" s="37">
        <f>COUNTIF(Vertices[Eigenvector Centrality],"&gt;= "&amp;N11)-COUNTIF(Vertices[Eigenvector Centrality],"&gt;="&amp;N12)</f>
        <v>0</v>
      </c>
      <c r="P11" s="36">
        <f t="shared" si="7"/>
        <v>0.033297617647058825</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272</v>
      </c>
      <c r="B12" s="31">
        <v>33</v>
      </c>
      <c r="D12" s="29">
        <f t="shared" si="1"/>
        <v>0</v>
      </c>
      <c r="E12">
        <f>COUNTIF(Vertices[Degree],"&gt;= "&amp;D12)-COUNTIF(Vertices[Degree],"&gt;="&amp;D13)</f>
        <v>0</v>
      </c>
      <c r="F12" s="34">
        <f t="shared" si="2"/>
        <v>9.411764705882353</v>
      </c>
      <c r="G12" s="35">
        <f>COUNTIF(Vertices[In-Degree],"&gt;= "&amp;F12)-COUNTIF(Vertices[In-Degree],"&gt;="&amp;F13)</f>
        <v>0</v>
      </c>
      <c r="H12" s="34">
        <f t="shared" si="3"/>
        <v>0.8823529411764707</v>
      </c>
      <c r="I12" s="35">
        <f>COUNTIF(Vertices[Out-Degree],"&gt;= "&amp;H12)-COUNTIF(Vertices[Out-Degree],"&gt;="&amp;H13)</f>
        <v>0</v>
      </c>
      <c r="J12" s="34">
        <f t="shared" si="4"/>
        <v>493.235294117647</v>
      </c>
      <c r="K12" s="35">
        <f>COUNTIF(Vertices[Betweenness Centrality],"&gt;= "&amp;J12)-COUNTIF(Vertices[Betweenness Centrality],"&gt;="&amp;J13)</f>
        <v>0</v>
      </c>
      <c r="L12" s="34">
        <f t="shared" si="5"/>
        <v>0.20662000000000003</v>
      </c>
      <c r="M12" s="35">
        <f>COUNTIF(Vertices[Closeness Centrality],"&gt;= "&amp;L12)-COUNTIF(Vertices[Closeness Centrality],"&gt;="&amp;L13)</f>
        <v>1</v>
      </c>
      <c r="N12" s="34">
        <f t="shared" si="6"/>
        <v>0.20566470588235294</v>
      </c>
      <c r="O12" s="35">
        <f>COUNTIF(Vertices[Eigenvector Centrality],"&gt;= "&amp;N12)-COUNTIF(Vertices[Eigenvector Centrality],"&gt;="&amp;N13)</f>
        <v>1</v>
      </c>
      <c r="P12" s="34">
        <f t="shared" si="7"/>
        <v>0.03499035294117647</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271</v>
      </c>
      <c r="B13" s="31">
        <v>30</v>
      </c>
      <c r="D13" s="29">
        <f t="shared" si="1"/>
        <v>0</v>
      </c>
      <c r="E13">
        <f>COUNTIF(Vertices[Degree],"&gt;= "&amp;D13)-COUNTIF(Vertices[Degree],"&gt;="&amp;D14)</f>
        <v>0</v>
      </c>
      <c r="F13" s="36">
        <f t="shared" si="2"/>
        <v>10.352941176470589</v>
      </c>
      <c r="G13" s="37">
        <f>COUNTIF(Vertices[In-Degree],"&gt;= "&amp;F13)-COUNTIF(Vertices[In-Degree],"&gt;="&amp;F14)</f>
        <v>0</v>
      </c>
      <c r="H13" s="36">
        <f t="shared" si="3"/>
        <v>0.9705882352941178</v>
      </c>
      <c r="I13" s="37">
        <f>COUNTIF(Vertices[Out-Degree],"&gt;= "&amp;H13)-COUNTIF(Vertices[Out-Degree],"&gt;="&amp;H14)</f>
        <v>33</v>
      </c>
      <c r="J13" s="36">
        <f t="shared" si="4"/>
        <v>542.5588235294117</v>
      </c>
      <c r="K13" s="37">
        <f>COUNTIF(Vertices[Betweenness Centrality],"&gt;= "&amp;J13)-COUNTIF(Vertices[Betweenness Centrality],"&gt;="&amp;J14)</f>
        <v>0</v>
      </c>
      <c r="L13" s="36">
        <f t="shared" si="5"/>
        <v>0.22728200000000004</v>
      </c>
      <c r="M13" s="37">
        <f>COUNTIF(Vertices[Closeness Centrality],"&gt;= "&amp;L13)-COUNTIF(Vertices[Closeness Centrality],"&gt;="&amp;L14)</f>
        <v>0</v>
      </c>
      <c r="N13" s="36">
        <f t="shared" si="6"/>
        <v>0.22623117647058824</v>
      </c>
      <c r="O13" s="37">
        <f>COUNTIF(Vertices[Eigenvector Centrality],"&gt;= "&amp;N13)-COUNTIF(Vertices[Eigenvector Centrality],"&gt;="&amp;N14)</f>
        <v>0</v>
      </c>
      <c r="P13" s="36">
        <f t="shared" si="7"/>
        <v>0.03668308823529412</v>
      </c>
      <c r="Q13" s="37">
        <f>COUNTIF(Vertices[PageRank],"&gt;= "&amp;P13)-COUNTIF(Vertices[PageRank],"&gt;="&amp;P14)</f>
        <v>1</v>
      </c>
      <c r="R13" s="36">
        <f t="shared" si="8"/>
        <v>0.16176470588235295</v>
      </c>
      <c r="S13" s="41">
        <f>COUNTIF(Vertices[Clustering Coefficient],"&gt;= "&amp;R13)-COUNTIF(Vertices[Clustering Coefficient],"&gt;="&amp;R14)</f>
        <v>1</v>
      </c>
      <c r="T13" s="36" t="e">
        <f ca="1" t="shared" si="9"/>
        <v>#REF!</v>
      </c>
      <c r="U13" s="37" t="e">
        <f ca="1" t="shared" si="0"/>
        <v>#REF!</v>
      </c>
    </row>
    <row r="14" spans="1:21" ht="15">
      <c r="A14" s="31" t="s">
        <v>273</v>
      </c>
      <c r="B14" s="31">
        <v>40</v>
      </c>
      <c r="D14" s="29">
        <f t="shared" si="1"/>
        <v>0</v>
      </c>
      <c r="E14">
        <f>COUNTIF(Vertices[Degree],"&gt;= "&amp;D14)-COUNTIF(Vertices[Degree],"&gt;="&amp;D15)</f>
        <v>0</v>
      </c>
      <c r="F14" s="34">
        <f t="shared" si="2"/>
        <v>11.294117647058824</v>
      </c>
      <c r="G14" s="35">
        <f>COUNTIF(Vertices[In-Degree],"&gt;= "&amp;F14)-COUNTIF(Vertices[In-Degree],"&gt;="&amp;F15)</f>
        <v>0</v>
      </c>
      <c r="H14" s="34">
        <f t="shared" si="3"/>
        <v>1.0588235294117647</v>
      </c>
      <c r="I14" s="35">
        <f>COUNTIF(Vertices[Out-Degree],"&gt;= "&amp;H14)-COUNTIF(Vertices[Out-Degree],"&gt;="&amp;H15)</f>
        <v>0</v>
      </c>
      <c r="J14" s="34">
        <f t="shared" si="4"/>
        <v>591.8823529411765</v>
      </c>
      <c r="K14" s="35">
        <f>COUNTIF(Vertices[Betweenness Centrality],"&gt;= "&amp;J14)-COUNTIF(Vertices[Betweenness Centrality],"&gt;="&amp;J15)</f>
        <v>0</v>
      </c>
      <c r="L14" s="34">
        <f t="shared" si="5"/>
        <v>0.24794400000000005</v>
      </c>
      <c r="M14" s="35">
        <f>COUNTIF(Vertices[Closeness Centrality],"&gt;= "&amp;L14)-COUNTIF(Vertices[Closeness Centrality],"&gt;="&amp;L15)</f>
        <v>0</v>
      </c>
      <c r="N14" s="34">
        <f t="shared" si="6"/>
        <v>0.24679764705882354</v>
      </c>
      <c r="O14" s="35">
        <f>COUNTIF(Vertices[Eigenvector Centrality],"&gt;= "&amp;N14)-COUNTIF(Vertices[Eigenvector Centrality],"&gt;="&amp;N15)</f>
        <v>0</v>
      </c>
      <c r="P14" s="34">
        <f t="shared" si="7"/>
        <v>0.03837582352941177</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212</v>
      </c>
      <c r="B15" s="31">
        <v>18</v>
      </c>
      <c r="D15" s="29">
        <f t="shared" si="1"/>
        <v>0</v>
      </c>
      <c r="E15">
        <f>COUNTIF(Vertices[Degree],"&gt;= "&amp;D15)-COUNTIF(Vertices[Degree],"&gt;="&amp;D16)</f>
        <v>0</v>
      </c>
      <c r="F15" s="36">
        <f t="shared" si="2"/>
        <v>12.23529411764706</v>
      </c>
      <c r="G15" s="37">
        <f>COUNTIF(Vertices[In-Degree],"&gt;= "&amp;F15)-COUNTIF(Vertices[In-Degree],"&gt;="&amp;F16)</f>
        <v>0</v>
      </c>
      <c r="H15" s="36">
        <f t="shared" si="3"/>
        <v>1.1470588235294117</v>
      </c>
      <c r="I15" s="37">
        <f>COUNTIF(Vertices[Out-Degree],"&gt;= "&amp;H15)-COUNTIF(Vertices[Out-Degree],"&gt;="&amp;H16)</f>
        <v>0</v>
      </c>
      <c r="J15" s="36">
        <f t="shared" si="4"/>
        <v>641.2058823529412</v>
      </c>
      <c r="K15" s="37">
        <f>COUNTIF(Vertices[Betweenness Centrality],"&gt;= "&amp;J15)-COUNTIF(Vertices[Betweenness Centrality],"&gt;="&amp;J16)</f>
        <v>0</v>
      </c>
      <c r="L15" s="36">
        <f t="shared" si="5"/>
        <v>0.26860600000000007</v>
      </c>
      <c r="M15" s="37">
        <f>COUNTIF(Vertices[Closeness Centrality],"&gt;= "&amp;L15)-COUNTIF(Vertices[Closeness Centrality],"&gt;="&amp;L16)</f>
        <v>1</v>
      </c>
      <c r="N15" s="36">
        <f t="shared" si="6"/>
        <v>0.2673641176470588</v>
      </c>
      <c r="O15" s="37">
        <f>COUNTIF(Vertices[Eigenvector Centrality],"&gt;= "&amp;N15)-COUNTIF(Vertices[Eigenvector Centrality],"&gt;="&amp;N16)</f>
        <v>0</v>
      </c>
      <c r="P15" s="36">
        <f t="shared" si="7"/>
        <v>0.040068558823529415</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274</v>
      </c>
      <c r="B16" s="31">
        <v>2</v>
      </c>
      <c r="D16" s="29">
        <f t="shared" si="1"/>
        <v>0</v>
      </c>
      <c r="E16">
        <f>COUNTIF(Vertices[Degree],"&gt;= "&amp;D16)-COUNTIF(Vertices[Degree],"&gt;="&amp;D17)</f>
        <v>0</v>
      </c>
      <c r="F16" s="34">
        <f t="shared" si="2"/>
        <v>13.176470588235295</v>
      </c>
      <c r="G16" s="35">
        <f>COUNTIF(Vertices[In-Degree],"&gt;= "&amp;F16)-COUNTIF(Vertices[In-Degree],"&gt;="&amp;F17)</f>
        <v>0</v>
      </c>
      <c r="H16" s="34">
        <f t="shared" si="3"/>
        <v>1.2352941176470587</v>
      </c>
      <c r="I16" s="35">
        <f>COUNTIF(Vertices[Out-Degree],"&gt;= "&amp;H16)-COUNTIF(Vertices[Out-Degree],"&gt;="&amp;H17)</f>
        <v>0</v>
      </c>
      <c r="J16" s="34">
        <f t="shared" si="4"/>
        <v>690.529411764706</v>
      </c>
      <c r="K16" s="35">
        <f>COUNTIF(Vertices[Betweenness Centrality],"&gt;= "&amp;J16)-COUNTIF(Vertices[Betweenness Centrality],"&gt;="&amp;J17)</f>
        <v>0</v>
      </c>
      <c r="L16" s="34">
        <f t="shared" si="5"/>
        <v>0.2892680000000001</v>
      </c>
      <c r="M16" s="35">
        <f>COUNTIF(Vertices[Closeness Centrality],"&gt;= "&amp;L16)-COUNTIF(Vertices[Closeness Centrality],"&gt;="&amp;L17)</f>
        <v>4</v>
      </c>
      <c r="N16" s="34">
        <f t="shared" si="6"/>
        <v>0.2879305882352941</v>
      </c>
      <c r="O16" s="35">
        <f>COUNTIF(Vertices[Eigenvector Centrality],"&gt;= "&amp;N16)-COUNTIF(Vertices[Eigenvector Centrality],"&gt;="&amp;N17)</f>
        <v>0</v>
      </c>
      <c r="P16" s="34">
        <f t="shared" si="7"/>
        <v>0.04176129411764706</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275</v>
      </c>
      <c r="B17" s="31">
        <v>4</v>
      </c>
      <c r="D17" s="29">
        <f t="shared" si="1"/>
        <v>0</v>
      </c>
      <c r="E17">
        <f>COUNTIF(Vertices[Degree],"&gt;= "&amp;D17)-COUNTIF(Vertices[Degree],"&gt;="&amp;D18)</f>
        <v>0</v>
      </c>
      <c r="F17" s="36">
        <f t="shared" si="2"/>
        <v>14.11764705882353</v>
      </c>
      <c r="G17" s="37">
        <f>COUNTIF(Vertices[In-Degree],"&gt;= "&amp;F17)-COUNTIF(Vertices[In-Degree],"&gt;="&amp;F18)</f>
        <v>0</v>
      </c>
      <c r="H17" s="36">
        <f t="shared" si="3"/>
        <v>1.3235294117647056</v>
      </c>
      <c r="I17" s="37">
        <f>COUNTIF(Vertices[Out-Degree],"&gt;= "&amp;H17)-COUNTIF(Vertices[Out-Degree],"&gt;="&amp;H18)</f>
        <v>0</v>
      </c>
      <c r="J17" s="36">
        <f t="shared" si="4"/>
        <v>739.8529411764707</v>
      </c>
      <c r="K17" s="37">
        <f>COUNTIF(Vertices[Betweenness Centrality],"&gt;= "&amp;J17)-COUNTIF(Vertices[Betweenness Centrality],"&gt;="&amp;J18)</f>
        <v>0</v>
      </c>
      <c r="L17" s="36">
        <f t="shared" si="5"/>
        <v>0.3099300000000001</v>
      </c>
      <c r="M17" s="37">
        <f>COUNTIF(Vertices[Closeness Centrality],"&gt;= "&amp;L17)-COUNTIF(Vertices[Closeness Centrality],"&gt;="&amp;L18)</f>
        <v>6</v>
      </c>
      <c r="N17" s="36">
        <f t="shared" si="6"/>
        <v>0.3084970588235294</v>
      </c>
      <c r="O17" s="37">
        <f>COUNTIF(Vertices[Eigenvector Centrality],"&gt;= "&amp;N17)-COUNTIF(Vertices[Eigenvector Centrality],"&gt;="&amp;N18)</f>
        <v>0</v>
      </c>
      <c r="P17" s="36">
        <f t="shared" si="7"/>
        <v>0.04345402941176471</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96"/>
      <c r="B18" s="96"/>
      <c r="D18" s="29">
        <f t="shared" si="1"/>
        <v>0</v>
      </c>
      <c r="E18">
        <f>COUNTIF(Vertices[Degree],"&gt;= "&amp;D18)-COUNTIF(Vertices[Degree],"&gt;="&amp;D19)</f>
        <v>0</v>
      </c>
      <c r="F18" s="34">
        <f t="shared" si="2"/>
        <v>15.058823529411766</v>
      </c>
      <c r="G18" s="35">
        <f>COUNTIF(Vertices[In-Degree],"&gt;= "&amp;F18)-COUNTIF(Vertices[In-Degree],"&gt;="&amp;F19)</f>
        <v>0</v>
      </c>
      <c r="H18" s="34">
        <f t="shared" si="3"/>
        <v>1.4117647058823526</v>
      </c>
      <c r="I18" s="35">
        <f>COUNTIF(Vertices[Out-Degree],"&gt;= "&amp;H18)-COUNTIF(Vertices[Out-Degree],"&gt;="&amp;H19)</f>
        <v>0</v>
      </c>
      <c r="J18" s="34">
        <f t="shared" si="4"/>
        <v>789.1764705882355</v>
      </c>
      <c r="K18" s="35">
        <f>COUNTIF(Vertices[Betweenness Centrality],"&gt;= "&amp;J18)-COUNTIF(Vertices[Betweenness Centrality],"&gt;="&amp;J19)</f>
        <v>0</v>
      </c>
      <c r="L18" s="34">
        <f t="shared" si="5"/>
        <v>0.3305920000000001</v>
      </c>
      <c r="M18" s="35">
        <f>COUNTIF(Vertices[Closeness Centrality],"&gt;= "&amp;L18)-COUNTIF(Vertices[Closeness Centrality],"&gt;="&amp;L19)</f>
        <v>0</v>
      </c>
      <c r="N18" s="34">
        <f t="shared" si="6"/>
        <v>0.3290635294117647</v>
      </c>
      <c r="O18" s="35">
        <f>COUNTIF(Vertices[Eigenvector Centrality],"&gt;= "&amp;N18)-COUNTIF(Vertices[Eigenvector Centrality],"&gt;="&amp;N19)</f>
        <v>0</v>
      </c>
      <c r="P18" s="34">
        <f t="shared" si="7"/>
        <v>0.04514676470588236</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19</v>
      </c>
      <c r="D19" s="29">
        <f t="shared" si="1"/>
        <v>0</v>
      </c>
      <c r="E19">
        <f>COUNTIF(Vertices[Degree],"&gt;= "&amp;D19)-COUNTIF(Vertices[Degree],"&gt;="&amp;D20)</f>
        <v>0</v>
      </c>
      <c r="F19" s="36">
        <f t="shared" si="2"/>
        <v>16</v>
      </c>
      <c r="G19" s="37">
        <f>COUNTIF(Vertices[In-Degree],"&gt;= "&amp;F19)-COUNTIF(Vertices[In-Degree],"&gt;="&amp;F20)</f>
        <v>0</v>
      </c>
      <c r="H19" s="36">
        <f t="shared" si="3"/>
        <v>1.4999999999999996</v>
      </c>
      <c r="I19" s="37">
        <f>COUNTIF(Vertices[Out-Degree],"&gt;= "&amp;H19)-COUNTIF(Vertices[Out-Degree],"&gt;="&amp;H20)</f>
        <v>0</v>
      </c>
      <c r="J19" s="36">
        <f t="shared" si="4"/>
        <v>838.5000000000002</v>
      </c>
      <c r="K19" s="37">
        <f>COUNTIF(Vertices[Betweenness Centrality],"&gt;= "&amp;J19)-COUNTIF(Vertices[Betweenness Centrality],"&gt;="&amp;J20)</f>
        <v>0</v>
      </c>
      <c r="L19" s="36">
        <f t="shared" si="5"/>
        <v>0.3512540000000001</v>
      </c>
      <c r="M19" s="37">
        <f>COUNTIF(Vertices[Closeness Centrality],"&gt;= "&amp;L19)-COUNTIF(Vertices[Closeness Centrality],"&gt;="&amp;L20)</f>
        <v>0</v>
      </c>
      <c r="N19" s="36">
        <f t="shared" si="6"/>
        <v>0.34963</v>
      </c>
      <c r="O19" s="37">
        <f>COUNTIF(Vertices[Eigenvector Centrality],"&gt;= "&amp;N19)-COUNTIF(Vertices[Eigenvector Centrality],"&gt;="&amp;N20)</f>
        <v>0</v>
      </c>
      <c r="P19" s="36">
        <f t="shared" si="7"/>
        <v>0.046839500000000006</v>
      </c>
      <c r="Q19" s="37">
        <f>COUNTIF(Vertices[PageRank],"&gt;= "&amp;P19)-COUNTIF(Vertices[PageRank],"&gt;="&amp;P20)</f>
        <v>0</v>
      </c>
      <c r="R19" s="36">
        <f t="shared" si="8"/>
        <v>0.25</v>
      </c>
      <c r="S19" s="41">
        <f>COUNTIF(Vertices[Clustering Coefficient],"&gt;= "&amp;R19)-COUNTIF(Vertices[Clustering Coefficient],"&gt;="&amp;R20)</f>
        <v>1</v>
      </c>
      <c r="T19" s="36" t="e">
        <f ca="1" t="shared" si="9"/>
        <v>#REF!</v>
      </c>
      <c r="U19" s="37" t="e">
        <f ca="1" t="shared" si="0"/>
        <v>#REF!</v>
      </c>
    </row>
    <row r="20" spans="1:21" ht="15">
      <c r="A20" s="96"/>
      <c r="B20" s="96"/>
      <c r="D20" s="29">
        <f t="shared" si="1"/>
        <v>0</v>
      </c>
      <c r="E20">
        <f>COUNTIF(Vertices[Degree],"&gt;= "&amp;D20)-COUNTIF(Vertices[Degree],"&gt;="&amp;D21)</f>
        <v>0</v>
      </c>
      <c r="F20" s="34">
        <f t="shared" si="2"/>
        <v>16.941176470588236</v>
      </c>
      <c r="G20" s="35">
        <f>COUNTIF(Vertices[In-Degree],"&gt;= "&amp;F20)-COUNTIF(Vertices[In-Degree],"&gt;="&amp;F21)</f>
        <v>0</v>
      </c>
      <c r="H20" s="34">
        <f t="shared" si="3"/>
        <v>1.5882352941176465</v>
      </c>
      <c r="I20" s="35">
        <f>COUNTIF(Vertices[Out-Degree],"&gt;= "&amp;H20)-COUNTIF(Vertices[Out-Degree],"&gt;="&amp;H21)</f>
        <v>0</v>
      </c>
      <c r="J20" s="34">
        <f t="shared" si="4"/>
        <v>887.823529411765</v>
      </c>
      <c r="K20" s="35">
        <f>COUNTIF(Vertices[Betweenness Centrality],"&gt;= "&amp;J20)-COUNTIF(Vertices[Betweenness Centrality],"&gt;="&amp;J21)</f>
        <v>0</v>
      </c>
      <c r="L20" s="34">
        <f t="shared" si="5"/>
        <v>0.37191600000000014</v>
      </c>
      <c r="M20" s="35">
        <f>COUNTIF(Vertices[Closeness Centrality],"&gt;= "&amp;L20)-COUNTIF(Vertices[Closeness Centrality],"&gt;="&amp;L21)</f>
        <v>0</v>
      </c>
      <c r="N20" s="34">
        <f t="shared" si="6"/>
        <v>0.3701964705882353</v>
      </c>
      <c r="O20" s="35">
        <f>COUNTIF(Vertices[Eigenvector Centrality],"&gt;= "&amp;N20)-COUNTIF(Vertices[Eigenvector Centrality],"&gt;="&amp;N21)</f>
        <v>0</v>
      </c>
      <c r="P20" s="34">
        <f t="shared" si="7"/>
        <v>0.048532235294117654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17.88235294117647</v>
      </c>
      <c r="G21" s="37">
        <f>COUNTIF(Vertices[In-Degree],"&gt;= "&amp;F21)-COUNTIF(Vertices[In-Degree],"&gt;="&amp;F22)</f>
        <v>0</v>
      </c>
      <c r="H21" s="36">
        <f t="shared" si="3"/>
        <v>1.6764705882352935</v>
      </c>
      <c r="I21" s="37">
        <f>COUNTIF(Vertices[Out-Degree],"&gt;= "&amp;H21)-COUNTIF(Vertices[Out-Degree],"&gt;="&amp;H22)</f>
        <v>0</v>
      </c>
      <c r="J21" s="36">
        <f t="shared" si="4"/>
        <v>937.1470588235297</v>
      </c>
      <c r="K21" s="37">
        <f>COUNTIF(Vertices[Betweenness Centrality],"&gt;= "&amp;J21)-COUNTIF(Vertices[Betweenness Centrality],"&gt;="&amp;J22)</f>
        <v>0</v>
      </c>
      <c r="L21" s="36">
        <f t="shared" si="5"/>
        <v>0.39257800000000015</v>
      </c>
      <c r="M21" s="37">
        <f>COUNTIF(Vertices[Closeness Centrality],"&gt;= "&amp;L21)-COUNTIF(Vertices[Closeness Centrality],"&gt;="&amp;L22)</f>
        <v>22</v>
      </c>
      <c r="N21" s="36">
        <f t="shared" si="6"/>
        <v>0.3907629411764706</v>
      </c>
      <c r="O21" s="37">
        <f>COUNTIF(Vertices[Eigenvector Centrality],"&gt;= "&amp;N21)-COUNTIF(Vertices[Eigenvector Centrality],"&gt;="&amp;N22)</f>
        <v>0</v>
      </c>
      <c r="P21" s="36">
        <f t="shared" si="7"/>
        <v>0.0502249705882353</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18.823529411764707</v>
      </c>
      <c r="G22" s="35">
        <f>COUNTIF(Vertices[In-Degree],"&gt;= "&amp;F22)-COUNTIF(Vertices[In-Degree],"&gt;="&amp;F23)</f>
        <v>0</v>
      </c>
      <c r="H22" s="34">
        <f t="shared" si="3"/>
        <v>1.7647058823529405</v>
      </c>
      <c r="I22" s="35">
        <f>COUNTIF(Vertices[Out-Degree],"&gt;= "&amp;H22)-COUNTIF(Vertices[Out-Degree],"&gt;="&amp;H23)</f>
        <v>0</v>
      </c>
      <c r="J22" s="34">
        <f t="shared" si="4"/>
        <v>986.4705882352945</v>
      </c>
      <c r="K22" s="35">
        <f>COUNTIF(Vertices[Betweenness Centrality],"&gt;= "&amp;J22)-COUNTIF(Vertices[Betweenness Centrality],"&gt;="&amp;J23)</f>
        <v>0</v>
      </c>
      <c r="L22" s="34">
        <f t="shared" si="5"/>
        <v>0.41324000000000016</v>
      </c>
      <c r="M22" s="35">
        <f>COUNTIF(Vertices[Closeness Centrality],"&gt;= "&amp;L22)-COUNTIF(Vertices[Closeness Centrality],"&gt;="&amp;L23)</f>
        <v>6</v>
      </c>
      <c r="N22" s="34">
        <f t="shared" si="6"/>
        <v>0.4113294117647059</v>
      </c>
      <c r="O22" s="35">
        <f>COUNTIF(Vertices[Eigenvector Centrality],"&gt;= "&amp;N22)-COUNTIF(Vertices[Eigenvector Centrality],"&gt;="&amp;N23)</f>
        <v>0</v>
      </c>
      <c r="P22" s="34">
        <f t="shared" si="7"/>
        <v>0.05191770588235295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96"/>
      <c r="B23" s="96"/>
      <c r="D23" s="29">
        <f t="shared" si="1"/>
        <v>0</v>
      </c>
      <c r="E23">
        <f>COUNTIF(Vertices[Degree],"&gt;= "&amp;D23)-COUNTIF(Vertices[Degree],"&gt;="&amp;D24)</f>
        <v>0</v>
      </c>
      <c r="F23" s="36">
        <f t="shared" si="2"/>
        <v>19.764705882352942</v>
      </c>
      <c r="G23" s="37">
        <f>COUNTIF(Vertices[In-Degree],"&gt;= "&amp;F23)-COUNTIF(Vertices[In-Degree],"&gt;="&amp;F24)</f>
        <v>0</v>
      </c>
      <c r="H23" s="36">
        <f t="shared" si="3"/>
        <v>1.8529411764705874</v>
      </c>
      <c r="I23" s="37">
        <f>COUNTIF(Vertices[Out-Degree],"&gt;= "&amp;H23)-COUNTIF(Vertices[Out-Degree],"&gt;="&amp;H24)</f>
        <v>0</v>
      </c>
      <c r="J23" s="36">
        <f t="shared" si="4"/>
        <v>1035.7941176470592</v>
      </c>
      <c r="K23" s="37">
        <f>COUNTIF(Vertices[Betweenness Centrality],"&gt;= "&amp;J23)-COUNTIF(Vertices[Betweenness Centrality],"&gt;="&amp;J24)</f>
        <v>0</v>
      </c>
      <c r="L23" s="36">
        <f t="shared" si="5"/>
        <v>0.4339020000000002</v>
      </c>
      <c r="M23" s="37">
        <f>COUNTIF(Vertices[Closeness Centrality],"&gt;= "&amp;L23)-COUNTIF(Vertices[Closeness Centrality],"&gt;="&amp;L24)</f>
        <v>2</v>
      </c>
      <c r="N23" s="36">
        <f t="shared" si="6"/>
        <v>0.4318958823529412</v>
      </c>
      <c r="O23" s="37">
        <f>COUNTIF(Vertices[Eigenvector Centrality],"&gt;= "&amp;N23)-COUNTIF(Vertices[Eigenvector Centrality],"&gt;="&amp;N24)</f>
        <v>0</v>
      </c>
      <c r="P23" s="36">
        <f t="shared" si="7"/>
        <v>0.0536104411764706</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20.705882352941178</v>
      </c>
      <c r="G24" s="35">
        <f>COUNTIF(Vertices[In-Degree],"&gt;= "&amp;F24)-COUNTIF(Vertices[In-Degree],"&gt;="&amp;F25)</f>
        <v>0</v>
      </c>
      <c r="H24" s="34">
        <f t="shared" si="3"/>
        <v>1.9411764705882344</v>
      </c>
      <c r="I24" s="35">
        <f>COUNTIF(Vertices[Out-Degree],"&gt;= "&amp;H24)-COUNTIF(Vertices[Out-Degree],"&gt;="&amp;H25)</f>
        <v>8</v>
      </c>
      <c r="J24" s="34">
        <f t="shared" si="4"/>
        <v>1085.1176470588239</v>
      </c>
      <c r="K24" s="35">
        <f>COUNTIF(Vertices[Betweenness Centrality],"&gt;= "&amp;J24)-COUNTIF(Vertices[Betweenness Centrality],"&gt;="&amp;J25)</f>
        <v>0</v>
      </c>
      <c r="L24" s="34">
        <f t="shared" si="5"/>
        <v>0.4545640000000002</v>
      </c>
      <c r="M24" s="35">
        <f>COUNTIF(Vertices[Closeness Centrality],"&gt;= "&amp;L24)-COUNTIF(Vertices[Closeness Centrality],"&gt;="&amp;L25)</f>
        <v>1</v>
      </c>
      <c r="N24" s="34">
        <f t="shared" si="6"/>
        <v>0.4524623529411765</v>
      </c>
      <c r="O24" s="35">
        <f>COUNTIF(Vertices[Eigenvector Centrality],"&gt;= "&amp;N24)-COUNTIF(Vertices[Eigenvector Centrality],"&gt;="&amp;N25)</f>
        <v>0</v>
      </c>
      <c r="P24" s="34">
        <f t="shared" si="7"/>
        <v>0.055303176470588244</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21.647058823529413</v>
      </c>
      <c r="G25" s="37">
        <f>COUNTIF(Vertices[In-Degree],"&gt;= "&amp;F25)-COUNTIF(Vertices[In-Degree],"&gt;="&amp;F26)</f>
        <v>0</v>
      </c>
      <c r="H25" s="36">
        <f t="shared" si="3"/>
        <v>2.0294117647058814</v>
      </c>
      <c r="I25" s="37">
        <f>COUNTIF(Vertices[Out-Degree],"&gt;= "&amp;H25)-COUNTIF(Vertices[Out-Degree],"&gt;="&amp;H26)</f>
        <v>0</v>
      </c>
      <c r="J25" s="36">
        <f t="shared" si="4"/>
        <v>1134.4411764705885</v>
      </c>
      <c r="K25" s="37">
        <f>COUNTIF(Vertices[Betweenness Centrality],"&gt;= "&amp;J25)-COUNTIF(Vertices[Betweenness Centrality],"&gt;="&amp;J26)</f>
        <v>0</v>
      </c>
      <c r="L25" s="36">
        <f t="shared" si="5"/>
        <v>0.4752260000000002</v>
      </c>
      <c r="M25" s="37">
        <f>COUNTIF(Vertices[Closeness Centrality],"&gt;= "&amp;L25)-COUNTIF(Vertices[Closeness Centrality],"&gt;="&amp;L26)</f>
        <v>0</v>
      </c>
      <c r="N25" s="36">
        <f t="shared" si="6"/>
        <v>0.4730288235294118</v>
      </c>
      <c r="O25" s="37">
        <f>COUNTIF(Vertices[Eigenvector Centrality],"&gt;= "&amp;N25)-COUNTIF(Vertices[Eigenvector Centrality],"&gt;="&amp;N26)</f>
        <v>0</v>
      </c>
      <c r="P25" s="36">
        <f t="shared" si="7"/>
        <v>0.05699591176470589</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44</v>
      </c>
      <c r="D26" s="29">
        <f t="shared" si="1"/>
        <v>0</v>
      </c>
      <c r="E26">
        <f>COUNTIF(Vertices[Degree],"&gt;= "&amp;D26)-COUNTIF(Vertices[Degree],"&gt;="&amp;D27)</f>
        <v>0</v>
      </c>
      <c r="F26" s="34">
        <f t="shared" si="2"/>
        <v>22.58823529411765</v>
      </c>
      <c r="G26" s="35">
        <f>COUNTIF(Vertices[In-Degree],"&gt;= "&amp;F26)-COUNTIF(Vertices[In-Degree],"&gt;="&amp;F27)</f>
        <v>0</v>
      </c>
      <c r="H26" s="34">
        <f t="shared" si="3"/>
        <v>2.1176470588235285</v>
      </c>
      <c r="I26" s="35">
        <f>COUNTIF(Vertices[Out-Degree],"&gt;= "&amp;H26)-COUNTIF(Vertices[Out-Degree],"&gt;="&amp;H27)</f>
        <v>0</v>
      </c>
      <c r="J26" s="34">
        <f t="shared" si="4"/>
        <v>1183.7647058823532</v>
      </c>
      <c r="K26" s="35">
        <f>COUNTIF(Vertices[Betweenness Centrality],"&gt;= "&amp;J26)-COUNTIF(Vertices[Betweenness Centrality],"&gt;="&amp;J27)</f>
        <v>0</v>
      </c>
      <c r="L26" s="34">
        <f t="shared" si="5"/>
        <v>0.4958880000000002</v>
      </c>
      <c r="M26" s="35">
        <f>COUNTIF(Vertices[Closeness Centrality],"&gt;= "&amp;L26)-COUNTIF(Vertices[Closeness Centrality],"&gt;="&amp;L27)</f>
        <v>0</v>
      </c>
      <c r="N26" s="34">
        <f t="shared" si="6"/>
        <v>0.4935952941176471</v>
      </c>
      <c r="O26" s="35">
        <f>COUNTIF(Vertices[Eigenvector Centrality],"&gt;= "&amp;N26)-COUNTIF(Vertices[Eigenvector Centrality],"&gt;="&amp;N27)</f>
        <v>0</v>
      </c>
      <c r="P26" s="34">
        <f t="shared" si="7"/>
        <v>0.05868864705882354</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122</v>
      </c>
      <c r="D27" s="29">
        <f t="shared" si="1"/>
        <v>0</v>
      </c>
      <c r="E27">
        <f>COUNTIF(Vertices[Degree],"&gt;= "&amp;D27)-COUNTIF(Vertices[Degree],"&gt;="&amp;D28)</f>
        <v>0</v>
      </c>
      <c r="F27" s="36">
        <f t="shared" si="2"/>
        <v>23.529411764705884</v>
      </c>
      <c r="G27" s="37">
        <f>COUNTIF(Vertices[In-Degree],"&gt;= "&amp;F27)-COUNTIF(Vertices[In-Degree],"&gt;="&amp;F28)</f>
        <v>0</v>
      </c>
      <c r="H27" s="36">
        <f t="shared" si="3"/>
        <v>2.2058823529411757</v>
      </c>
      <c r="I27" s="37">
        <f>COUNTIF(Vertices[Out-Degree],"&gt;= "&amp;H27)-COUNTIF(Vertices[Out-Degree],"&gt;="&amp;H28)</f>
        <v>0</v>
      </c>
      <c r="J27" s="36">
        <f t="shared" si="4"/>
        <v>1233.0882352941178</v>
      </c>
      <c r="K27" s="37">
        <f>COUNTIF(Vertices[Betweenness Centrality],"&gt;= "&amp;J27)-COUNTIF(Vertices[Betweenness Centrality],"&gt;="&amp;J28)</f>
        <v>0</v>
      </c>
      <c r="L27" s="36">
        <f t="shared" si="5"/>
        <v>0.5165500000000002</v>
      </c>
      <c r="M27" s="37">
        <f>COUNTIF(Vertices[Closeness Centrality],"&gt;= "&amp;L27)-COUNTIF(Vertices[Closeness Centrality],"&gt;="&amp;L28)</f>
        <v>0</v>
      </c>
      <c r="N27" s="36">
        <f t="shared" si="6"/>
        <v>0.5141617647058824</v>
      </c>
      <c r="O27" s="37">
        <f>COUNTIF(Vertices[Eigenvector Centrality],"&gt;= "&amp;N27)-COUNTIF(Vertices[Eigenvector Centrality],"&gt;="&amp;N28)</f>
        <v>0</v>
      </c>
      <c r="P27" s="36">
        <f t="shared" si="7"/>
        <v>0.06038138235294119</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96"/>
      <c r="B28" s="96"/>
      <c r="D28" s="29">
        <f t="shared" si="1"/>
        <v>0</v>
      </c>
      <c r="E28">
        <f>COUNTIF(Vertices[Degree],"&gt;= "&amp;D28)-COUNTIF(Vertices[Degree],"&gt;="&amp;D29)</f>
        <v>0</v>
      </c>
      <c r="F28" s="34">
        <f t="shared" si="2"/>
        <v>24.47058823529412</v>
      </c>
      <c r="G28" s="35">
        <f>COUNTIF(Vertices[In-Degree],"&gt;= "&amp;F28)-COUNTIF(Vertices[In-Degree],"&gt;="&amp;F29)</f>
        <v>0</v>
      </c>
      <c r="H28" s="34">
        <f t="shared" si="3"/>
        <v>2.294117647058823</v>
      </c>
      <c r="I28" s="35">
        <f>COUNTIF(Vertices[Out-Degree],"&gt;= "&amp;H28)-COUNTIF(Vertices[Out-Degree],"&gt;="&amp;H29)</f>
        <v>0</v>
      </c>
      <c r="J28" s="34">
        <f t="shared" si="4"/>
        <v>1282.4117647058824</v>
      </c>
      <c r="K28" s="35">
        <f>COUNTIF(Vertices[Betweenness Centrality],"&gt;= "&amp;J28)-COUNTIF(Vertices[Betweenness Centrality],"&gt;="&amp;J29)</f>
        <v>0</v>
      </c>
      <c r="L28" s="34">
        <f t="shared" si="5"/>
        <v>0.5372120000000001</v>
      </c>
      <c r="M28" s="35">
        <f>COUNTIF(Vertices[Closeness Centrality],"&gt;= "&amp;L28)-COUNTIF(Vertices[Closeness Centrality],"&gt;="&amp;L29)</f>
        <v>0</v>
      </c>
      <c r="N28" s="34">
        <f t="shared" si="6"/>
        <v>0.5347282352941176</v>
      </c>
      <c r="O28" s="35">
        <f>COUNTIF(Vertices[Eigenvector Centrality],"&gt;= "&amp;N28)-COUNTIF(Vertices[Eigenvector Centrality],"&gt;="&amp;N29)</f>
        <v>0</v>
      </c>
      <c r="P28" s="34">
        <f t="shared" si="7"/>
        <v>0.062074117647058835</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5</v>
      </c>
      <c r="D29" s="29">
        <f t="shared" si="1"/>
        <v>0</v>
      </c>
      <c r="E29">
        <f>COUNTIF(Vertices[Degree],"&gt;= "&amp;D29)-COUNTIF(Vertices[Degree],"&gt;="&amp;D30)</f>
        <v>0</v>
      </c>
      <c r="F29" s="36">
        <f t="shared" si="2"/>
        <v>25.411764705882355</v>
      </c>
      <c r="G29" s="37">
        <f>COUNTIF(Vertices[In-Degree],"&gt;= "&amp;F29)-COUNTIF(Vertices[In-Degree],"&gt;="&amp;F30)</f>
        <v>0</v>
      </c>
      <c r="H29" s="36">
        <f t="shared" si="3"/>
        <v>2.38235294117647</v>
      </c>
      <c r="I29" s="37">
        <f>COUNTIF(Vertices[Out-Degree],"&gt;= "&amp;H29)-COUNTIF(Vertices[Out-Degree],"&gt;="&amp;H30)</f>
        <v>0</v>
      </c>
      <c r="J29" s="36">
        <f t="shared" si="4"/>
        <v>1331.735294117647</v>
      </c>
      <c r="K29" s="37">
        <f>COUNTIF(Vertices[Betweenness Centrality],"&gt;= "&amp;J29)-COUNTIF(Vertices[Betweenness Centrality],"&gt;="&amp;J30)</f>
        <v>0</v>
      </c>
      <c r="L29" s="36">
        <f t="shared" si="5"/>
        <v>0.5578740000000001</v>
      </c>
      <c r="M29" s="37">
        <f>COUNTIF(Vertices[Closeness Centrality],"&gt;= "&amp;L29)-COUNTIF(Vertices[Closeness Centrality],"&gt;="&amp;L30)</f>
        <v>0</v>
      </c>
      <c r="N29" s="36">
        <f t="shared" si="6"/>
        <v>0.5552947058823529</v>
      </c>
      <c r="O29" s="37">
        <f>COUNTIF(Vertices[Eigenvector Centrality],"&gt;= "&amp;N29)-COUNTIF(Vertices[Eigenvector Centrality],"&gt;="&amp;N30)</f>
        <v>0</v>
      </c>
      <c r="P29" s="36">
        <f t="shared" si="7"/>
        <v>0.06376685294117648</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2.38414</v>
      </c>
      <c r="D30" s="29">
        <f t="shared" si="1"/>
        <v>0</v>
      </c>
      <c r="E30">
        <f>COUNTIF(Vertices[Degree],"&gt;= "&amp;D30)-COUNTIF(Vertices[Degree],"&gt;="&amp;D31)</f>
        <v>0</v>
      </c>
      <c r="F30" s="34">
        <f t="shared" si="2"/>
        <v>26.35294117647059</v>
      </c>
      <c r="G30" s="35">
        <f>COUNTIF(Vertices[In-Degree],"&gt;= "&amp;F30)-COUNTIF(Vertices[In-Degree],"&gt;="&amp;F31)</f>
        <v>0</v>
      </c>
      <c r="H30" s="34">
        <f t="shared" si="3"/>
        <v>2.4705882352941173</v>
      </c>
      <c r="I30" s="35">
        <f>COUNTIF(Vertices[Out-Degree],"&gt;= "&amp;H30)-COUNTIF(Vertices[Out-Degree],"&gt;="&amp;H31)</f>
        <v>0</v>
      </c>
      <c r="J30" s="34">
        <f t="shared" si="4"/>
        <v>1381.0588235294117</v>
      </c>
      <c r="K30" s="35">
        <f>COUNTIF(Vertices[Betweenness Centrality],"&gt;= "&amp;J30)-COUNTIF(Vertices[Betweenness Centrality],"&gt;="&amp;J31)</f>
        <v>0</v>
      </c>
      <c r="L30" s="34">
        <f t="shared" si="5"/>
        <v>0.578536</v>
      </c>
      <c r="M30" s="35">
        <f>COUNTIF(Vertices[Closeness Centrality],"&gt;= "&amp;L30)-COUNTIF(Vertices[Closeness Centrality],"&gt;="&amp;L31)</f>
        <v>0</v>
      </c>
      <c r="N30" s="34">
        <f t="shared" si="6"/>
        <v>0.5758611764705881</v>
      </c>
      <c r="O30" s="35">
        <f>COUNTIF(Vertices[Eigenvector Centrality],"&gt;= "&amp;N30)-COUNTIF(Vertices[Eigenvector Centrality],"&gt;="&amp;N31)</f>
        <v>0</v>
      </c>
      <c r="P30" s="34">
        <f t="shared" si="7"/>
        <v>0.06545958823529413</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96"/>
      <c r="B31" s="96"/>
      <c r="D31" s="29">
        <f t="shared" si="1"/>
        <v>0</v>
      </c>
      <c r="E31">
        <f>COUNTIF(Vertices[Degree],"&gt;= "&amp;D31)-COUNTIF(Vertices[Degree],"&gt;="&amp;D32)</f>
        <v>0</v>
      </c>
      <c r="F31" s="36">
        <f t="shared" si="2"/>
        <v>27.294117647058826</v>
      </c>
      <c r="G31" s="37">
        <f>COUNTIF(Vertices[In-Degree],"&gt;= "&amp;F31)-COUNTIF(Vertices[In-Degree],"&gt;="&amp;F32)</f>
        <v>0</v>
      </c>
      <c r="H31" s="36">
        <f t="shared" si="3"/>
        <v>2.5588235294117645</v>
      </c>
      <c r="I31" s="37">
        <f>COUNTIF(Vertices[Out-Degree],"&gt;= "&amp;H31)-COUNTIF(Vertices[Out-Degree],"&gt;="&amp;H32)</f>
        <v>0</v>
      </c>
      <c r="J31" s="36">
        <f t="shared" si="4"/>
        <v>1430.3823529411764</v>
      </c>
      <c r="K31" s="37">
        <f>COUNTIF(Vertices[Betweenness Centrality],"&gt;= "&amp;J31)-COUNTIF(Vertices[Betweenness Centrality],"&gt;="&amp;J32)</f>
        <v>0</v>
      </c>
      <c r="L31" s="36">
        <f t="shared" si="5"/>
        <v>0.599198</v>
      </c>
      <c r="M31" s="37">
        <f>COUNTIF(Vertices[Closeness Centrality],"&gt;= "&amp;L31)-COUNTIF(Vertices[Closeness Centrality],"&gt;="&amp;L32)</f>
        <v>0</v>
      </c>
      <c r="N31" s="36">
        <f t="shared" si="6"/>
        <v>0.5964276470588233</v>
      </c>
      <c r="O31" s="37">
        <f>COUNTIF(Vertices[Eigenvector Centrality],"&gt;= "&amp;N31)-COUNTIF(Vertices[Eigenvector Centrality],"&gt;="&amp;N32)</f>
        <v>0</v>
      </c>
      <c r="P31" s="36">
        <f t="shared" si="7"/>
        <v>0.06715232352941178</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0.024379432624113476</v>
      </c>
      <c r="D32" s="29">
        <f t="shared" si="1"/>
        <v>0</v>
      </c>
      <c r="E32">
        <f>COUNTIF(Vertices[Degree],"&gt;= "&amp;D32)-COUNTIF(Vertices[Degree],"&gt;="&amp;D33)</f>
        <v>0</v>
      </c>
      <c r="F32" s="34">
        <f t="shared" si="2"/>
        <v>28.23529411764706</v>
      </c>
      <c r="G32" s="35">
        <f>COUNTIF(Vertices[In-Degree],"&gt;= "&amp;F32)-COUNTIF(Vertices[In-Degree],"&gt;="&amp;F33)</f>
        <v>0</v>
      </c>
      <c r="H32" s="34">
        <f t="shared" si="3"/>
        <v>2.6470588235294117</v>
      </c>
      <c r="I32" s="35">
        <f>COUNTIF(Vertices[Out-Degree],"&gt;= "&amp;H32)-COUNTIF(Vertices[Out-Degree],"&gt;="&amp;H33)</f>
        <v>0</v>
      </c>
      <c r="J32" s="34">
        <f t="shared" si="4"/>
        <v>1479.705882352941</v>
      </c>
      <c r="K32" s="35">
        <f>COUNTIF(Vertices[Betweenness Centrality],"&gt;= "&amp;J32)-COUNTIF(Vertices[Betweenness Centrality],"&gt;="&amp;J33)</f>
        <v>0</v>
      </c>
      <c r="L32" s="34">
        <f t="shared" si="5"/>
        <v>0.61986</v>
      </c>
      <c r="M32" s="35">
        <f>COUNTIF(Vertices[Closeness Centrality],"&gt;= "&amp;L32)-COUNTIF(Vertices[Closeness Centrality],"&gt;="&amp;L33)</f>
        <v>0</v>
      </c>
      <c r="N32" s="34">
        <f t="shared" si="6"/>
        <v>0.6169941176470586</v>
      </c>
      <c r="O32" s="35">
        <f>COUNTIF(Vertices[Eigenvector Centrality],"&gt;= "&amp;N32)-COUNTIF(Vertices[Eigenvector Centrality],"&gt;="&amp;N33)</f>
        <v>0</v>
      </c>
      <c r="P32" s="34">
        <f t="shared" si="7"/>
        <v>0.06884505882352943</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7845</v>
      </c>
      <c r="B33" s="31">
        <v>0.300453</v>
      </c>
      <c r="D33" s="29">
        <f t="shared" si="1"/>
        <v>0</v>
      </c>
      <c r="E33">
        <f>COUNTIF(Vertices[Degree],"&gt;= "&amp;D33)-COUNTIF(Vertices[Degree],"&gt;="&amp;D34)</f>
        <v>0</v>
      </c>
      <c r="F33" s="36">
        <f t="shared" si="2"/>
        <v>29.176470588235297</v>
      </c>
      <c r="G33" s="37">
        <f>COUNTIF(Vertices[In-Degree],"&gt;= "&amp;F33)-COUNTIF(Vertices[In-Degree],"&gt;="&amp;F34)</f>
        <v>0</v>
      </c>
      <c r="H33" s="36">
        <f t="shared" si="3"/>
        <v>2.735294117647059</v>
      </c>
      <c r="I33" s="37">
        <f>COUNTIF(Vertices[Out-Degree],"&gt;= "&amp;H33)-COUNTIF(Vertices[Out-Degree],"&gt;="&amp;H34)</f>
        <v>0</v>
      </c>
      <c r="J33" s="36">
        <f t="shared" si="4"/>
        <v>1529.0294117647056</v>
      </c>
      <c r="K33" s="37">
        <f>COUNTIF(Vertices[Betweenness Centrality],"&gt;= "&amp;J33)-COUNTIF(Vertices[Betweenness Centrality],"&gt;="&amp;J34)</f>
        <v>0</v>
      </c>
      <c r="L33" s="36">
        <f t="shared" si="5"/>
        <v>0.6405219999999999</v>
      </c>
      <c r="M33" s="37">
        <f>COUNTIF(Vertices[Closeness Centrality],"&gt;= "&amp;L33)-COUNTIF(Vertices[Closeness Centrality],"&gt;="&amp;L34)</f>
        <v>0</v>
      </c>
      <c r="N33" s="36">
        <f t="shared" si="6"/>
        <v>0.6375605882352938</v>
      </c>
      <c r="O33" s="37">
        <f>COUNTIF(Vertices[Eigenvector Centrality],"&gt;= "&amp;N33)-COUNTIF(Vertices[Eigenvector Centrality],"&gt;="&amp;N34)</f>
        <v>0</v>
      </c>
      <c r="P33" s="36">
        <f t="shared" si="7"/>
        <v>0.07053779411764707</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96"/>
      <c r="B34" s="96"/>
      <c r="D34" s="29">
        <f t="shared" si="1"/>
        <v>0</v>
      </c>
      <c r="E34">
        <f>COUNTIF(Vertices[Degree],"&gt;= "&amp;D34)-COUNTIF(Vertices[Degree],"&gt;="&amp;D35)</f>
        <v>0</v>
      </c>
      <c r="F34" s="34">
        <f t="shared" si="2"/>
        <v>30.117647058823533</v>
      </c>
      <c r="G34" s="35">
        <f>COUNTIF(Vertices[In-Degree],"&gt;= "&amp;F34)-COUNTIF(Vertices[In-Degree],"&gt;="&amp;F35)</f>
        <v>0</v>
      </c>
      <c r="H34" s="34">
        <f t="shared" si="3"/>
        <v>2.823529411764706</v>
      </c>
      <c r="I34" s="35">
        <f>COUNTIF(Vertices[Out-Degree],"&gt;= "&amp;H34)-COUNTIF(Vertices[Out-Degree],"&gt;="&amp;H35)</f>
        <v>0</v>
      </c>
      <c r="J34" s="34">
        <f t="shared" si="4"/>
        <v>1578.3529411764703</v>
      </c>
      <c r="K34" s="35">
        <f>COUNTIF(Vertices[Betweenness Centrality],"&gt;= "&amp;J34)-COUNTIF(Vertices[Betweenness Centrality],"&gt;="&amp;J35)</f>
        <v>0</v>
      </c>
      <c r="L34" s="34">
        <f t="shared" si="5"/>
        <v>0.6611839999999999</v>
      </c>
      <c r="M34" s="35">
        <f>COUNTIF(Vertices[Closeness Centrality],"&gt;= "&amp;L34)-COUNTIF(Vertices[Closeness Centrality],"&gt;="&amp;L35)</f>
        <v>0</v>
      </c>
      <c r="N34" s="34">
        <f t="shared" si="6"/>
        <v>0.6581270588235291</v>
      </c>
      <c r="O34" s="35">
        <f>COUNTIF(Vertices[Eigenvector Centrality],"&gt;= "&amp;N34)-COUNTIF(Vertices[Eigenvector Centrality],"&gt;="&amp;N35)</f>
        <v>0</v>
      </c>
      <c r="P34" s="34">
        <f t="shared" si="7"/>
        <v>0.07223052941176472</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7846</v>
      </c>
      <c r="B35" s="31" t="s">
        <v>7861</v>
      </c>
      <c r="D35" s="29">
        <f t="shared" si="1"/>
        <v>0</v>
      </c>
      <c r="E35">
        <f>COUNTIF(Vertices[Degree],"&gt;= "&amp;D35)-COUNTIF(Vertices[Degree],"&gt;="&amp;D36)</f>
        <v>0</v>
      </c>
      <c r="F35" s="36">
        <f t="shared" si="2"/>
        <v>31.058823529411768</v>
      </c>
      <c r="G35" s="37">
        <f>COUNTIF(Vertices[In-Degree],"&gt;= "&amp;F35)-COUNTIF(Vertices[In-Degree],"&gt;="&amp;F36)</f>
        <v>0</v>
      </c>
      <c r="H35" s="36">
        <f t="shared" si="3"/>
        <v>2.9117647058823533</v>
      </c>
      <c r="I35" s="37">
        <f>COUNTIF(Vertices[Out-Degree],"&gt;= "&amp;H35)-COUNTIF(Vertices[Out-Degree],"&gt;="&amp;H36)</f>
        <v>0</v>
      </c>
      <c r="J35" s="36">
        <f t="shared" si="4"/>
        <v>1627.676470588235</v>
      </c>
      <c r="K35" s="37">
        <f>COUNTIF(Vertices[Betweenness Centrality],"&gt;= "&amp;J35)-COUNTIF(Vertices[Betweenness Centrality],"&gt;="&amp;J36)</f>
        <v>0</v>
      </c>
      <c r="L35" s="36">
        <f t="shared" si="5"/>
        <v>0.6818459999999998</v>
      </c>
      <c r="M35" s="37">
        <f>COUNTIF(Vertices[Closeness Centrality],"&gt;= "&amp;L35)-COUNTIF(Vertices[Closeness Centrality],"&gt;="&amp;L36)</f>
        <v>0</v>
      </c>
      <c r="N35" s="36">
        <f t="shared" si="6"/>
        <v>0.6786935294117643</v>
      </c>
      <c r="O35" s="37">
        <f>COUNTIF(Vertices[Eigenvector Centrality],"&gt;= "&amp;N35)-COUNTIF(Vertices[Eigenvector Centrality],"&gt;="&amp;N36)</f>
        <v>0</v>
      </c>
      <c r="P35" s="36">
        <f t="shared" si="7"/>
        <v>0.07392326470588237</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96"/>
      <c r="B36" s="96"/>
      <c r="D36" s="29">
        <f>MAX(Vertices[Degree])</f>
        <v>0</v>
      </c>
      <c r="E36">
        <f>COUNTIF(Vertices[Degree],"&gt;= "&amp;D36)-COUNTIF(Vertices[Degree],"&gt;="&amp;#REF!)</f>
        <v>0</v>
      </c>
      <c r="F36" s="38">
        <f>MAX(Vertices[In-Degree])</f>
        <v>32</v>
      </c>
      <c r="G36" s="39">
        <f>COUNTIF(Vertices[In-Degree],"&gt;= "&amp;F36)-COUNTIF(Vertices[In-Degree],"&gt;="&amp;#REF!)</f>
        <v>1</v>
      </c>
      <c r="H36" s="38">
        <f>MAX(Vertices[Out-Degree])</f>
        <v>3</v>
      </c>
      <c r="I36" s="39">
        <f>COUNTIF(Vertices[Out-Degree],"&gt;= "&amp;H36)-COUNTIF(Vertices[Out-Degree],"&gt;="&amp;#REF!)</f>
        <v>4</v>
      </c>
      <c r="J36" s="38">
        <f>MAX(Vertices[Betweenness Centrality])</f>
        <v>1677</v>
      </c>
      <c r="K36" s="39">
        <f>COUNTIF(Vertices[Betweenness Centrality],"&gt;= "&amp;J36)-COUNTIF(Vertices[Betweenness Centrality],"&gt;="&amp;#REF!)</f>
        <v>1</v>
      </c>
      <c r="L36" s="38">
        <f>MAX(Vertices[Closeness Centrality])</f>
        <v>0.702508</v>
      </c>
      <c r="M36" s="39">
        <f>COUNTIF(Vertices[Closeness Centrality],"&gt;= "&amp;L36)-COUNTIF(Vertices[Closeness Centrality],"&gt;="&amp;#REF!)</f>
        <v>1</v>
      </c>
      <c r="N36" s="38">
        <f>MAX(Vertices[Eigenvector Centrality])</f>
        <v>0.69926</v>
      </c>
      <c r="O36" s="39">
        <f>COUNTIF(Vertices[Eigenvector Centrality],"&gt;= "&amp;N36)-COUNTIF(Vertices[Eigenvector Centrality],"&gt;="&amp;#REF!)</f>
        <v>1</v>
      </c>
      <c r="P36" s="38">
        <f>MAX(Vertices[PageRank])</f>
        <v>0.075616</v>
      </c>
      <c r="Q36" s="39">
        <f>COUNTIF(Vertices[PageRank],"&gt;= "&amp;P36)-COUNTIF(Vertices[PageRank],"&gt;="&amp;#REF!)</f>
        <v>1</v>
      </c>
      <c r="R36" s="38">
        <f>MAX(Vertices[Clustering Coefficient])</f>
        <v>0.5</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7847</v>
      </c>
      <c r="B37" s="31" t="s">
        <v>9111</v>
      </c>
    </row>
    <row r="38" spans="1:2" ht="15">
      <c r="A38" s="31" t="s">
        <v>7848</v>
      </c>
      <c r="B38" s="31" t="s">
        <v>9112</v>
      </c>
    </row>
    <row r="39" spans="1:2" ht="15">
      <c r="A39" s="96"/>
      <c r="B39" s="96"/>
    </row>
    <row r="40" spans="1:2" ht="15">
      <c r="A40" s="31" t="s">
        <v>7849</v>
      </c>
      <c r="B40" s="31" t="s">
        <v>8005</v>
      </c>
    </row>
    <row r="41" spans="1:2" ht="15">
      <c r="A41" s="31" t="s">
        <v>7850</v>
      </c>
      <c r="B41" s="31" t="s">
        <v>9109</v>
      </c>
    </row>
    <row r="42" spans="1:2" ht="409.5">
      <c r="A42" s="31" t="s">
        <v>7851</v>
      </c>
      <c r="B42" s="50" t="s">
        <v>9110</v>
      </c>
    </row>
    <row r="43" spans="1:2" ht="15">
      <c r="A43" s="31" t="s">
        <v>7852</v>
      </c>
      <c r="B43" s="31" t="s">
        <v>8006</v>
      </c>
    </row>
    <row r="44" spans="1:2" ht="15">
      <c r="A44" s="31" t="s">
        <v>7853</v>
      </c>
      <c r="B44" s="31" t="s">
        <v>8007</v>
      </c>
    </row>
    <row r="45" spans="1:2" ht="15">
      <c r="A45" s="31" t="s">
        <v>7854</v>
      </c>
      <c r="B45" s="31" t="s">
        <v>360</v>
      </c>
    </row>
    <row r="46" spans="1:2" ht="15">
      <c r="A46" s="31" t="s">
        <v>7855</v>
      </c>
      <c r="B46" s="31" t="s">
        <v>360</v>
      </c>
    </row>
    <row r="47" spans="1:2" ht="15">
      <c r="A47" s="31" t="s">
        <v>7856</v>
      </c>
      <c r="B47" s="31" t="s">
        <v>360</v>
      </c>
    </row>
    <row r="48" spans="1:2" ht="15">
      <c r="A48" s="31" t="s">
        <v>7857</v>
      </c>
      <c r="B48" s="31"/>
    </row>
    <row r="49" spans="1:2" ht="15">
      <c r="A49" s="31" t="s">
        <v>21</v>
      </c>
      <c r="B49" s="31"/>
    </row>
    <row r="50" spans="1:2" ht="15">
      <c r="A50" s="31" t="s">
        <v>7858</v>
      </c>
      <c r="B50" s="31" t="s">
        <v>32</v>
      </c>
    </row>
    <row r="51" spans="1:2" ht="15">
      <c r="A51" s="31" t="s">
        <v>7859</v>
      </c>
      <c r="B51" s="31"/>
    </row>
    <row r="52" spans="1:2" ht="15">
      <c r="A52" s="31" t="s">
        <v>7860</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32</v>
      </c>
    </row>
    <row r="90" spans="1:2" ht="15">
      <c r="A90" s="30" t="s">
        <v>90</v>
      </c>
      <c r="B90" s="44">
        <f>_xlfn.IFERROR(AVERAGE(Vertices[In-Degree]),NoMetricMessage)</f>
        <v>1.2708333333333333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3</v>
      </c>
    </row>
    <row r="104" spans="1:2" ht="15">
      <c r="A104" s="30" t="s">
        <v>96</v>
      </c>
      <c r="B104" s="44">
        <f>_xlfn.IFERROR(AVERAGE(Vertices[Out-Degree]),NoMetricMessage)</f>
        <v>1.2708333333333333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1677</v>
      </c>
    </row>
    <row r="118" spans="1:2" ht="15">
      <c r="A118" s="30" t="s">
        <v>102</v>
      </c>
      <c r="B118" s="44">
        <f>_xlfn.IFERROR(AVERAGE(Vertices[Betweenness Centrality]),NoMetricMessage)</f>
        <v>57</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0.702508</v>
      </c>
    </row>
    <row r="132" spans="1:2" ht="15">
      <c r="A132" s="30" t="s">
        <v>108</v>
      </c>
      <c r="B132" s="44">
        <f>_xlfn.IFERROR(AVERAGE(Vertices[Closeness Centrality]),NoMetricMessage)</f>
        <v>0.3552507083333336</v>
      </c>
    </row>
    <row r="133" spans="1:2" ht="15">
      <c r="A133" s="30" t="s">
        <v>109</v>
      </c>
      <c r="B133" s="44">
        <f>_xlfn.IFERROR(MEDIAN(Vertices[Closeness Centrality]),NoMetricMessage)</f>
        <v>0.401433</v>
      </c>
    </row>
    <row r="144" spans="1:2" ht="15">
      <c r="A144" s="30" t="s">
        <v>112</v>
      </c>
      <c r="B144" s="44">
        <f>IF(COUNT(Vertices[Eigenvector Centrality])&gt;0,N2,NoMetricMessage)</f>
        <v>0</v>
      </c>
    </row>
    <row r="145" spans="1:2" ht="15">
      <c r="A145" s="30" t="s">
        <v>113</v>
      </c>
      <c r="B145" s="44">
        <f>IF(COUNT(Vertices[Eigenvector Centrality])&gt;0,N36,NoMetricMessage)</f>
        <v>0.69926</v>
      </c>
    </row>
    <row r="146" spans="1:2" ht="15">
      <c r="A146" s="30" t="s">
        <v>114</v>
      </c>
      <c r="B146" s="44">
        <f>_xlfn.IFERROR(AVERAGE(Vertices[Eigenvector Centrality]),NoMetricMessage)</f>
        <v>0.1014104583333333</v>
      </c>
    </row>
    <row r="147" spans="1:2" ht="15">
      <c r="A147" s="30" t="s">
        <v>115</v>
      </c>
      <c r="B147" s="44">
        <f>_xlfn.IFERROR(MEDIAN(Vertices[Eigenvector Centrality]),NoMetricMessage)</f>
        <v>0.106696</v>
      </c>
    </row>
    <row r="158" spans="1:2" ht="15">
      <c r="A158" s="30" t="s">
        <v>140</v>
      </c>
      <c r="B158" s="44">
        <f>IF(COUNT(Vertices[PageRank])&gt;0,P2,NoMetricMessage)</f>
        <v>0.018063</v>
      </c>
    </row>
    <row r="159" spans="1:2" ht="15">
      <c r="A159" s="30" t="s">
        <v>141</v>
      </c>
      <c r="B159" s="44">
        <f>IF(COUNT(Vertices[PageRank])&gt;0,P36,NoMetricMessage)</f>
        <v>0.075616</v>
      </c>
    </row>
    <row r="160" spans="1:2" ht="15">
      <c r="A160" s="30" t="s">
        <v>142</v>
      </c>
      <c r="B160" s="44">
        <f>_xlfn.IFERROR(AVERAGE(Vertices[PageRank]),NoMetricMessage)</f>
        <v>0.020833312500000006</v>
      </c>
    </row>
    <row r="161" spans="1:2" ht="15">
      <c r="A161" s="30" t="s">
        <v>143</v>
      </c>
      <c r="B161" s="44">
        <f>_xlfn.IFERROR(MEDIAN(Vertices[PageRank]),NoMetricMessage)</f>
        <v>0.0188345</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0.13138067502986858</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9113</v>
      </c>
    </row>
    <row r="24" spans="10:11" ht="15">
      <c r="J24" t="s">
        <v>208</v>
      </c>
      <c r="K24" t="s">
        <v>9107</v>
      </c>
    </row>
    <row r="25" spans="10:11" ht="409.5">
      <c r="J25" t="s">
        <v>209</v>
      </c>
      <c r="K25" s="7" t="s">
        <v>9108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E8FEF-9151-4CD7-8FB1-742355EBDC89}">
  <dimension ref="A1:G36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381</v>
      </c>
      <c r="B1" s="7" t="s">
        <v>1052</v>
      </c>
      <c r="C1" s="7" t="s">
        <v>1056</v>
      </c>
      <c r="D1" s="7" t="s">
        <v>144</v>
      </c>
      <c r="E1" s="7" t="s">
        <v>1058</v>
      </c>
      <c r="F1" s="7" t="s">
        <v>1059</v>
      </c>
      <c r="G1" s="7" t="s">
        <v>1060</v>
      </c>
    </row>
    <row r="2" spans="1:7" ht="15">
      <c r="A2" s="75" t="s">
        <v>382</v>
      </c>
      <c r="B2" s="75" t="s">
        <v>1053</v>
      </c>
      <c r="C2" s="91"/>
      <c r="D2" s="75"/>
      <c r="E2" s="75"/>
      <c r="F2" s="75"/>
      <c r="G2" s="75"/>
    </row>
    <row r="3" spans="1:7" ht="15">
      <c r="A3" s="76" t="s">
        <v>383</v>
      </c>
      <c r="B3" s="75" t="s">
        <v>1054</v>
      </c>
      <c r="C3" s="91"/>
      <c r="D3" s="75"/>
      <c r="E3" s="75"/>
      <c r="F3" s="75"/>
      <c r="G3" s="75"/>
    </row>
    <row r="4" spans="1:7" ht="15">
      <c r="A4" s="76" t="s">
        <v>384</v>
      </c>
      <c r="B4" s="75" t="s">
        <v>1055</v>
      </c>
      <c r="C4" s="91"/>
      <c r="D4" s="75"/>
      <c r="E4" s="75"/>
      <c r="F4" s="75"/>
      <c r="G4" s="75"/>
    </row>
    <row r="5" spans="1:7" ht="15">
      <c r="A5" s="76" t="s">
        <v>385</v>
      </c>
      <c r="B5" s="75">
        <v>3</v>
      </c>
      <c r="C5" s="91">
        <v>0.0014018691588785046</v>
      </c>
      <c r="D5" s="75"/>
      <c r="E5" s="75"/>
      <c r="F5" s="75"/>
      <c r="G5" s="75"/>
    </row>
    <row r="6" spans="1:7" ht="15">
      <c r="A6" s="76" t="s">
        <v>386</v>
      </c>
      <c r="B6" s="75">
        <v>0</v>
      </c>
      <c r="C6" s="91">
        <v>0</v>
      </c>
      <c r="D6" s="75"/>
      <c r="E6" s="75"/>
      <c r="F6" s="75"/>
      <c r="G6" s="75"/>
    </row>
    <row r="7" spans="1:7" ht="15">
      <c r="A7" s="76" t="s">
        <v>387</v>
      </c>
      <c r="B7" s="75">
        <v>0</v>
      </c>
      <c r="C7" s="91">
        <v>0</v>
      </c>
      <c r="D7" s="75"/>
      <c r="E7" s="75"/>
      <c r="F7" s="75"/>
      <c r="G7" s="75"/>
    </row>
    <row r="8" spans="1:7" ht="15">
      <c r="A8" s="76" t="s">
        <v>388</v>
      </c>
      <c r="B8" s="75">
        <v>1208</v>
      </c>
      <c r="C8" s="91">
        <v>0.5644859813084112</v>
      </c>
      <c r="D8" s="75"/>
      <c r="E8" s="75"/>
      <c r="F8" s="75"/>
      <c r="G8" s="75"/>
    </row>
    <row r="9" spans="1:7" ht="15">
      <c r="A9" s="76" t="s">
        <v>389</v>
      </c>
      <c r="B9" s="75">
        <v>2140</v>
      </c>
      <c r="C9" s="91">
        <v>1</v>
      </c>
      <c r="D9" s="75"/>
      <c r="E9" s="75"/>
      <c r="F9" s="75"/>
      <c r="G9" s="75"/>
    </row>
    <row r="10" spans="1:7" ht="15">
      <c r="A10" s="80" t="s">
        <v>8049</v>
      </c>
      <c r="B10" s="81">
        <v>47</v>
      </c>
      <c r="C10" s="92">
        <v>0.009174398484160047</v>
      </c>
      <c r="D10" s="81" t="s">
        <v>1057</v>
      </c>
      <c r="E10" s="81" t="b">
        <v>0</v>
      </c>
      <c r="F10" s="81" t="b">
        <v>0</v>
      </c>
      <c r="G10" s="81" t="b">
        <v>0</v>
      </c>
    </row>
    <row r="11" spans="1:7" ht="15">
      <c r="A11" s="80" t="s">
        <v>458</v>
      </c>
      <c r="B11" s="81">
        <v>46</v>
      </c>
      <c r="C11" s="92">
        <v>0.012925707317370864</v>
      </c>
      <c r="D11" s="81" t="s">
        <v>1057</v>
      </c>
      <c r="E11" s="81" t="b">
        <v>0</v>
      </c>
      <c r="F11" s="81" t="b">
        <v>0</v>
      </c>
      <c r="G11" s="81" t="b">
        <v>0</v>
      </c>
    </row>
    <row r="12" spans="1:7" ht="15">
      <c r="A12" s="80" t="s">
        <v>1051</v>
      </c>
      <c r="B12" s="81">
        <v>40</v>
      </c>
      <c r="C12" s="92">
        <v>0.01012138819325144</v>
      </c>
      <c r="D12" s="81" t="s">
        <v>1057</v>
      </c>
      <c r="E12" s="81" t="b">
        <v>0</v>
      </c>
      <c r="F12" s="81" t="b">
        <v>0</v>
      </c>
      <c r="G12" s="81" t="b">
        <v>0</v>
      </c>
    </row>
    <row r="13" spans="1:7" ht="15">
      <c r="A13" s="80" t="s">
        <v>1024</v>
      </c>
      <c r="B13" s="81">
        <v>25</v>
      </c>
      <c r="C13" s="92">
        <v>0.013997442144929312</v>
      </c>
      <c r="D13" s="81" t="s">
        <v>1057</v>
      </c>
      <c r="E13" s="81" t="b">
        <v>0</v>
      </c>
      <c r="F13" s="81" t="b">
        <v>0</v>
      </c>
      <c r="G13" s="81" t="b">
        <v>0</v>
      </c>
    </row>
    <row r="14" spans="1:7" ht="15">
      <c r="A14" s="80" t="s">
        <v>8694</v>
      </c>
      <c r="B14" s="81">
        <v>24</v>
      </c>
      <c r="C14" s="92">
        <v>0.010469505080106564</v>
      </c>
      <c r="D14" s="81" t="s">
        <v>1057</v>
      </c>
      <c r="E14" s="81" t="b">
        <v>0</v>
      </c>
      <c r="F14" s="81" t="b">
        <v>0</v>
      </c>
      <c r="G14" s="81" t="b">
        <v>0</v>
      </c>
    </row>
    <row r="15" spans="1:7" ht="15">
      <c r="A15" s="80" t="s">
        <v>8695</v>
      </c>
      <c r="B15" s="81">
        <v>24</v>
      </c>
      <c r="C15" s="92">
        <v>0.010469505080106564</v>
      </c>
      <c r="D15" s="81" t="s">
        <v>1057</v>
      </c>
      <c r="E15" s="81" t="b">
        <v>0</v>
      </c>
      <c r="F15" s="81" t="b">
        <v>0</v>
      </c>
      <c r="G15" s="81" t="b">
        <v>0</v>
      </c>
    </row>
    <row r="16" spans="1:7" ht="15">
      <c r="A16" s="80" t="s">
        <v>8696</v>
      </c>
      <c r="B16" s="81">
        <v>24</v>
      </c>
      <c r="C16" s="92">
        <v>0.010469505080106564</v>
      </c>
      <c r="D16" s="81" t="s">
        <v>1057</v>
      </c>
      <c r="E16" s="81" t="b">
        <v>0</v>
      </c>
      <c r="F16" s="81" t="b">
        <v>0</v>
      </c>
      <c r="G16" s="81" t="b">
        <v>0</v>
      </c>
    </row>
    <row r="17" spans="1:7" ht="15">
      <c r="A17" s="80" t="s">
        <v>8697</v>
      </c>
      <c r="B17" s="81">
        <v>24</v>
      </c>
      <c r="C17" s="92">
        <v>0.010835815349847535</v>
      </c>
      <c r="D17" s="81" t="s">
        <v>1057</v>
      </c>
      <c r="E17" s="81" t="b">
        <v>0</v>
      </c>
      <c r="F17" s="81" t="b">
        <v>0</v>
      </c>
      <c r="G17" s="81" t="b">
        <v>0</v>
      </c>
    </row>
    <row r="18" spans="1:7" ht="15">
      <c r="A18" s="80" t="s">
        <v>8698</v>
      </c>
      <c r="B18" s="81">
        <v>24</v>
      </c>
      <c r="C18" s="92">
        <v>0.010469505080106564</v>
      </c>
      <c r="D18" s="81" t="s">
        <v>1057</v>
      </c>
      <c r="E18" s="81" t="b">
        <v>0</v>
      </c>
      <c r="F18" s="81" t="b">
        <v>0</v>
      </c>
      <c r="G18" s="81" t="b">
        <v>0</v>
      </c>
    </row>
    <row r="19" spans="1:7" ht="15">
      <c r="A19" s="80" t="s">
        <v>698</v>
      </c>
      <c r="B19" s="81">
        <v>24</v>
      </c>
      <c r="C19" s="92">
        <v>0.010469505080106564</v>
      </c>
      <c r="D19" s="81" t="s">
        <v>1057</v>
      </c>
      <c r="E19" s="81" t="b">
        <v>0</v>
      </c>
      <c r="F19" s="81" t="b">
        <v>0</v>
      </c>
      <c r="G19" s="81" t="b">
        <v>0</v>
      </c>
    </row>
    <row r="20" spans="1:7" ht="15">
      <c r="A20" s="80" t="s">
        <v>8699</v>
      </c>
      <c r="B20" s="81">
        <v>23</v>
      </c>
      <c r="C20" s="92">
        <v>0.010384323043603889</v>
      </c>
      <c r="D20" s="81" t="s">
        <v>1057</v>
      </c>
      <c r="E20" s="81" t="b">
        <v>0</v>
      </c>
      <c r="F20" s="81" t="b">
        <v>0</v>
      </c>
      <c r="G20" s="81" t="b">
        <v>0</v>
      </c>
    </row>
    <row r="21" spans="1:7" ht="15">
      <c r="A21" s="80" t="s">
        <v>8700</v>
      </c>
      <c r="B21" s="81">
        <v>21</v>
      </c>
      <c r="C21" s="92">
        <v>0.010166457644128272</v>
      </c>
      <c r="D21" s="81" t="s">
        <v>1057</v>
      </c>
      <c r="E21" s="81" t="b">
        <v>0</v>
      </c>
      <c r="F21" s="81" t="b">
        <v>0</v>
      </c>
      <c r="G21" s="81" t="b">
        <v>0</v>
      </c>
    </row>
    <row r="22" spans="1:7" ht="15">
      <c r="A22" s="80" t="s">
        <v>419</v>
      </c>
      <c r="B22" s="81">
        <v>20</v>
      </c>
      <c r="C22" s="92">
        <v>0.010032287749210049</v>
      </c>
      <c r="D22" s="81" t="s">
        <v>1057</v>
      </c>
      <c r="E22" s="81" t="b">
        <v>0</v>
      </c>
      <c r="F22" s="81" t="b">
        <v>0</v>
      </c>
      <c r="G22" s="81" t="b">
        <v>0</v>
      </c>
    </row>
    <row r="23" spans="1:7" ht="15">
      <c r="A23" s="80" t="s">
        <v>775</v>
      </c>
      <c r="B23" s="81">
        <v>20</v>
      </c>
      <c r="C23" s="92">
        <v>0.010032287749210049</v>
      </c>
      <c r="D23" s="81" t="s">
        <v>1057</v>
      </c>
      <c r="E23" s="81" t="b">
        <v>0</v>
      </c>
      <c r="F23" s="81" t="b">
        <v>0</v>
      </c>
      <c r="G23" s="81" t="b">
        <v>0</v>
      </c>
    </row>
    <row r="24" spans="1:7" ht="15">
      <c r="A24" s="80" t="s">
        <v>651</v>
      </c>
      <c r="B24" s="81">
        <v>20</v>
      </c>
      <c r="C24" s="92">
        <v>0.010032287749210049</v>
      </c>
      <c r="D24" s="81" t="s">
        <v>1057</v>
      </c>
      <c r="E24" s="81" t="b">
        <v>0</v>
      </c>
      <c r="F24" s="81" t="b">
        <v>0</v>
      </c>
      <c r="G24" s="81" t="b">
        <v>0</v>
      </c>
    </row>
    <row r="25" spans="1:7" ht="15">
      <c r="A25" s="80" t="s">
        <v>585</v>
      </c>
      <c r="B25" s="81">
        <v>19</v>
      </c>
      <c r="C25" s="92">
        <v>0.00988017914169331</v>
      </c>
      <c r="D25" s="81" t="s">
        <v>1057</v>
      </c>
      <c r="E25" s="81" t="b">
        <v>0</v>
      </c>
      <c r="F25" s="81" t="b">
        <v>0</v>
      </c>
      <c r="G25" s="81" t="b">
        <v>0</v>
      </c>
    </row>
    <row r="26" spans="1:7" ht="15">
      <c r="A26" s="80" t="s">
        <v>1500</v>
      </c>
      <c r="B26" s="81">
        <v>19</v>
      </c>
      <c r="C26" s="92">
        <v>0.01246597164728691</v>
      </c>
      <c r="D26" s="81" t="s">
        <v>1057</v>
      </c>
      <c r="E26" s="81" t="b">
        <v>0</v>
      </c>
      <c r="F26" s="81" t="b">
        <v>0</v>
      </c>
      <c r="G26" s="81" t="b">
        <v>0</v>
      </c>
    </row>
    <row r="27" spans="1:7" ht="15">
      <c r="A27" s="80" t="s">
        <v>8701</v>
      </c>
      <c r="B27" s="81">
        <v>18</v>
      </c>
      <c r="C27" s="92">
        <v>0.009709186827379179</v>
      </c>
      <c r="D27" s="81" t="s">
        <v>1057</v>
      </c>
      <c r="E27" s="81" t="b">
        <v>0</v>
      </c>
      <c r="F27" s="81" t="b">
        <v>0</v>
      </c>
      <c r="G27" s="81" t="b">
        <v>0</v>
      </c>
    </row>
    <row r="28" spans="1:7" ht="15">
      <c r="A28" s="80" t="s">
        <v>799</v>
      </c>
      <c r="B28" s="81">
        <v>18</v>
      </c>
      <c r="C28" s="92">
        <v>0.009709186827379179</v>
      </c>
      <c r="D28" s="81" t="s">
        <v>1057</v>
      </c>
      <c r="E28" s="81" t="b">
        <v>0</v>
      </c>
      <c r="F28" s="81" t="b">
        <v>0</v>
      </c>
      <c r="G28" s="81" t="b">
        <v>0</v>
      </c>
    </row>
    <row r="29" spans="1:7" ht="15">
      <c r="A29" s="80" t="s">
        <v>649</v>
      </c>
      <c r="B29" s="81">
        <v>17</v>
      </c>
      <c r="C29" s="92">
        <v>0.009518260658551932</v>
      </c>
      <c r="D29" s="81" t="s">
        <v>1057</v>
      </c>
      <c r="E29" s="81" t="b">
        <v>0</v>
      </c>
      <c r="F29" s="81" t="b">
        <v>0</v>
      </c>
      <c r="G29" s="81" t="b">
        <v>0</v>
      </c>
    </row>
    <row r="30" spans="1:7" ht="15">
      <c r="A30" s="80" t="s">
        <v>8702</v>
      </c>
      <c r="B30" s="81">
        <v>17</v>
      </c>
      <c r="C30" s="92">
        <v>0.009518260658551932</v>
      </c>
      <c r="D30" s="81" t="s">
        <v>1057</v>
      </c>
      <c r="E30" s="81" t="b">
        <v>0</v>
      </c>
      <c r="F30" s="81" t="b">
        <v>0</v>
      </c>
      <c r="G30" s="81" t="b">
        <v>0</v>
      </c>
    </row>
    <row r="31" spans="1:7" ht="15">
      <c r="A31" s="80" t="s">
        <v>8703</v>
      </c>
      <c r="B31" s="81">
        <v>17</v>
      </c>
      <c r="C31" s="92">
        <v>0.009518260658551932</v>
      </c>
      <c r="D31" s="81" t="s">
        <v>1057</v>
      </c>
      <c r="E31" s="81" t="b">
        <v>0</v>
      </c>
      <c r="F31" s="81" t="b">
        <v>0</v>
      </c>
      <c r="G31" s="81" t="b">
        <v>0</v>
      </c>
    </row>
    <row r="32" spans="1:7" ht="15">
      <c r="A32" s="80" t="s">
        <v>8704</v>
      </c>
      <c r="B32" s="81">
        <v>17</v>
      </c>
      <c r="C32" s="92">
        <v>0.009518260658551932</v>
      </c>
      <c r="D32" s="81" t="s">
        <v>1057</v>
      </c>
      <c r="E32" s="81" t="b">
        <v>0</v>
      </c>
      <c r="F32" s="81" t="b">
        <v>0</v>
      </c>
      <c r="G32" s="81" t="b">
        <v>0</v>
      </c>
    </row>
    <row r="33" spans="1:7" ht="15">
      <c r="A33" s="80" t="s">
        <v>1177</v>
      </c>
      <c r="B33" s="81">
        <v>16</v>
      </c>
      <c r="C33" s="92">
        <v>0.009306226737872502</v>
      </c>
      <c r="D33" s="81" t="s">
        <v>1057</v>
      </c>
      <c r="E33" s="81" t="b">
        <v>0</v>
      </c>
      <c r="F33" s="81" t="b">
        <v>0</v>
      </c>
      <c r="G33" s="81" t="b">
        <v>0</v>
      </c>
    </row>
    <row r="34" spans="1:7" ht="15">
      <c r="A34" s="80" t="s">
        <v>8705</v>
      </c>
      <c r="B34" s="81">
        <v>16</v>
      </c>
      <c r="C34" s="92">
        <v>0.009676548436967379</v>
      </c>
      <c r="D34" s="81" t="s">
        <v>1057</v>
      </c>
      <c r="E34" s="81" t="b">
        <v>0</v>
      </c>
      <c r="F34" s="81" t="b">
        <v>0</v>
      </c>
      <c r="G34" s="81" t="b">
        <v>0</v>
      </c>
    </row>
    <row r="35" spans="1:7" ht="15">
      <c r="A35" s="80" t="s">
        <v>433</v>
      </c>
      <c r="B35" s="81">
        <v>16</v>
      </c>
      <c r="C35" s="92">
        <v>0.012003105121435504</v>
      </c>
      <c r="D35" s="81" t="s">
        <v>1057</v>
      </c>
      <c r="E35" s="81" t="b">
        <v>0</v>
      </c>
      <c r="F35" s="81" t="b">
        <v>0</v>
      </c>
      <c r="G35" s="81" t="b">
        <v>0</v>
      </c>
    </row>
    <row r="36" spans="1:7" ht="15">
      <c r="A36" s="80" t="s">
        <v>619</v>
      </c>
      <c r="B36" s="81">
        <v>15</v>
      </c>
      <c r="C36" s="92">
        <v>0.01074020231693342</v>
      </c>
      <c r="D36" s="81" t="s">
        <v>1057</v>
      </c>
      <c r="E36" s="81" t="b">
        <v>0</v>
      </c>
      <c r="F36" s="81" t="b">
        <v>0</v>
      </c>
      <c r="G36" s="81" t="b">
        <v>0</v>
      </c>
    </row>
    <row r="37" spans="1:7" ht="15">
      <c r="A37" s="80" t="s">
        <v>8706</v>
      </c>
      <c r="B37" s="81">
        <v>14</v>
      </c>
      <c r="C37" s="92">
        <v>0.008813375528328457</v>
      </c>
      <c r="D37" s="81" t="s">
        <v>1057</v>
      </c>
      <c r="E37" s="81" t="b">
        <v>0</v>
      </c>
      <c r="F37" s="81" t="b">
        <v>0</v>
      </c>
      <c r="G37" s="81" t="b">
        <v>0</v>
      </c>
    </row>
    <row r="38" spans="1:7" ht="15">
      <c r="A38" s="80" t="s">
        <v>887</v>
      </c>
      <c r="B38" s="81">
        <v>14</v>
      </c>
      <c r="C38" s="92">
        <v>0.008813375528328457</v>
      </c>
      <c r="D38" s="81" t="s">
        <v>1057</v>
      </c>
      <c r="E38" s="81" t="b">
        <v>0</v>
      </c>
      <c r="F38" s="81" t="b">
        <v>0</v>
      </c>
      <c r="G38" s="81" t="b">
        <v>0</v>
      </c>
    </row>
    <row r="39" spans="1:7" ht="15">
      <c r="A39" s="80" t="s">
        <v>8707</v>
      </c>
      <c r="B39" s="81">
        <v>12</v>
      </c>
      <c r="C39" s="92">
        <v>0.00821770873160388</v>
      </c>
      <c r="D39" s="81" t="s">
        <v>1057</v>
      </c>
      <c r="E39" s="81" t="b">
        <v>0</v>
      </c>
      <c r="F39" s="81" t="b">
        <v>0</v>
      </c>
      <c r="G39" s="81" t="b">
        <v>0</v>
      </c>
    </row>
    <row r="40" spans="1:7" ht="15">
      <c r="A40" s="80" t="s">
        <v>717</v>
      </c>
      <c r="B40" s="81">
        <v>11</v>
      </c>
      <c r="C40" s="92">
        <v>0.007876148365751174</v>
      </c>
      <c r="D40" s="81" t="s">
        <v>1057</v>
      </c>
      <c r="E40" s="81" t="b">
        <v>0</v>
      </c>
      <c r="F40" s="81" t="b">
        <v>0</v>
      </c>
      <c r="G40" s="81" t="b">
        <v>0</v>
      </c>
    </row>
    <row r="41" spans="1:7" ht="15">
      <c r="A41" s="80" t="s">
        <v>1322</v>
      </c>
      <c r="B41" s="81">
        <v>10</v>
      </c>
      <c r="C41" s="92">
        <v>0.00750194070089719</v>
      </c>
      <c r="D41" s="81" t="s">
        <v>1057</v>
      </c>
      <c r="E41" s="81" t="b">
        <v>0</v>
      </c>
      <c r="F41" s="81" t="b">
        <v>0</v>
      </c>
      <c r="G41" s="81" t="b">
        <v>0</v>
      </c>
    </row>
    <row r="42" spans="1:7" ht="15">
      <c r="A42" s="80" t="s">
        <v>8708</v>
      </c>
      <c r="B42" s="81">
        <v>10</v>
      </c>
      <c r="C42" s="92">
        <v>0.00750194070089719</v>
      </c>
      <c r="D42" s="81" t="s">
        <v>1057</v>
      </c>
      <c r="E42" s="81" t="b">
        <v>0</v>
      </c>
      <c r="F42" s="81" t="b">
        <v>0</v>
      </c>
      <c r="G42" s="81" t="b">
        <v>0</v>
      </c>
    </row>
    <row r="43" spans="1:7" ht="15">
      <c r="A43" s="80" t="s">
        <v>1461</v>
      </c>
      <c r="B43" s="81">
        <v>10</v>
      </c>
      <c r="C43" s="92">
        <v>0.00750194070089719</v>
      </c>
      <c r="D43" s="81" t="s">
        <v>1057</v>
      </c>
      <c r="E43" s="81" t="b">
        <v>0</v>
      </c>
      <c r="F43" s="81" t="b">
        <v>0</v>
      </c>
      <c r="G43" s="81" t="b">
        <v>0</v>
      </c>
    </row>
    <row r="44" spans="1:7" ht="15">
      <c r="A44" s="80" t="s">
        <v>480</v>
      </c>
      <c r="B44" s="81">
        <v>10</v>
      </c>
      <c r="C44" s="92">
        <v>0.00750194070089719</v>
      </c>
      <c r="D44" s="81" t="s">
        <v>1057</v>
      </c>
      <c r="E44" s="81" t="b">
        <v>0</v>
      </c>
      <c r="F44" s="81" t="b">
        <v>0</v>
      </c>
      <c r="G44" s="81" t="b">
        <v>0</v>
      </c>
    </row>
    <row r="45" spans="1:7" ht="15">
      <c r="A45" s="80" t="s">
        <v>586</v>
      </c>
      <c r="B45" s="81">
        <v>9</v>
      </c>
      <c r="C45" s="92">
        <v>0.007091810557352538</v>
      </c>
      <c r="D45" s="81" t="s">
        <v>1057</v>
      </c>
      <c r="E45" s="81" t="b">
        <v>0</v>
      </c>
      <c r="F45" s="81" t="b">
        <v>0</v>
      </c>
      <c r="G45" s="81" t="b">
        <v>0</v>
      </c>
    </row>
    <row r="46" spans="1:7" ht="15">
      <c r="A46" s="80" t="s">
        <v>8709</v>
      </c>
      <c r="B46" s="81">
        <v>9</v>
      </c>
      <c r="C46" s="92">
        <v>0.007091810557352538</v>
      </c>
      <c r="D46" s="81" t="s">
        <v>1057</v>
      </c>
      <c r="E46" s="81" t="b">
        <v>0</v>
      </c>
      <c r="F46" s="81" t="b">
        <v>0</v>
      </c>
      <c r="G46" s="81" t="b">
        <v>0</v>
      </c>
    </row>
    <row r="47" spans="1:7" ht="15">
      <c r="A47" s="80" t="s">
        <v>8710</v>
      </c>
      <c r="B47" s="81">
        <v>9</v>
      </c>
      <c r="C47" s="92">
        <v>0.007091810557352538</v>
      </c>
      <c r="D47" s="81" t="s">
        <v>1057</v>
      </c>
      <c r="E47" s="81" t="b">
        <v>0</v>
      </c>
      <c r="F47" s="81" t="b">
        <v>0</v>
      </c>
      <c r="G47" s="81" t="b">
        <v>0</v>
      </c>
    </row>
    <row r="48" spans="1:7" ht="15">
      <c r="A48" s="80" t="s">
        <v>8028</v>
      </c>
      <c r="B48" s="81">
        <v>9</v>
      </c>
      <c r="C48" s="92">
        <v>0.007091810557352538</v>
      </c>
      <c r="D48" s="81" t="s">
        <v>1057</v>
      </c>
      <c r="E48" s="81" t="b">
        <v>0</v>
      </c>
      <c r="F48" s="81" t="b">
        <v>0</v>
      </c>
      <c r="G48" s="81" t="b">
        <v>0</v>
      </c>
    </row>
    <row r="49" spans="1:7" ht="15">
      <c r="A49" s="80" t="s">
        <v>976</v>
      </c>
      <c r="B49" s="81">
        <v>9</v>
      </c>
      <c r="C49" s="92">
        <v>0.007091810557352538</v>
      </c>
      <c r="D49" s="81" t="s">
        <v>1057</v>
      </c>
      <c r="E49" s="81" t="b">
        <v>0</v>
      </c>
      <c r="F49" s="81" t="b">
        <v>0</v>
      </c>
      <c r="G49" s="81" t="b">
        <v>0</v>
      </c>
    </row>
    <row r="50" spans="1:7" ht="15">
      <c r="A50" s="80" t="s">
        <v>1179</v>
      </c>
      <c r="B50" s="81">
        <v>8</v>
      </c>
      <c r="C50" s="92">
        <v>0.006641750829969983</v>
      </c>
      <c r="D50" s="81" t="s">
        <v>1057</v>
      </c>
      <c r="E50" s="81" t="b">
        <v>0</v>
      </c>
      <c r="F50" s="81" t="b">
        <v>0</v>
      </c>
      <c r="G50" s="81" t="b">
        <v>0</v>
      </c>
    </row>
    <row r="51" spans="1:7" ht="15">
      <c r="A51" s="80" t="s">
        <v>8711</v>
      </c>
      <c r="B51" s="81">
        <v>8</v>
      </c>
      <c r="C51" s="92">
        <v>0.007024852048649994</v>
      </c>
      <c r="D51" s="81" t="s">
        <v>1057</v>
      </c>
      <c r="E51" s="81" t="b">
        <v>0</v>
      </c>
      <c r="F51" s="81" t="b">
        <v>0</v>
      </c>
      <c r="G51" s="81" t="b">
        <v>0</v>
      </c>
    </row>
    <row r="52" spans="1:7" ht="15">
      <c r="A52" s="80" t="s">
        <v>390</v>
      </c>
      <c r="B52" s="81">
        <v>7</v>
      </c>
      <c r="C52" s="92">
        <v>0.006146745542568745</v>
      </c>
      <c r="D52" s="81" t="s">
        <v>1057</v>
      </c>
      <c r="E52" s="81" t="b">
        <v>0</v>
      </c>
      <c r="F52" s="81" t="b">
        <v>0</v>
      </c>
      <c r="G52" s="81" t="b">
        <v>0</v>
      </c>
    </row>
    <row r="53" spans="1:7" ht="15">
      <c r="A53" s="80" t="s">
        <v>8712</v>
      </c>
      <c r="B53" s="81">
        <v>6</v>
      </c>
      <c r="C53" s="92">
        <v>0.005600332461577239</v>
      </c>
      <c r="D53" s="81" t="s">
        <v>1057</v>
      </c>
      <c r="E53" s="81" t="b">
        <v>0</v>
      </c>
      <c r="F53" s="81" t="b">
        <v>0</v>
      </c>
      <c r="G53" s="81" t="b">
        <v>0</v>
      </c>
    </row>
    <row r="54" spans="1:7" ht="15">
      <c r="A54" s="80" t="s">
        <v>856</v>
      </c>
      <c r="B54" s="81">
        <v>6</v>
      </c>
      <c r="C54" s="92">
        <v>0.005600332461577239</v>
      </c>
      <c r="D54" s="81" t="s">
        <v>1057</v>
      </c>
      <c r="E54" s="81" t="b">
        <v>0</v>
      </c>
      <c r="F54" s="81" t="b">
        <v>0</v>
      </c>
      <c r="G54" s="81" t="b">
        <v>0</v>
      </c>
    </row>
    <row r="55" spans="1:7" ht="15">
      <c r="A55" s="80" t="s">
        <v>8713</v>
      </c>
      <c r="B55" s="81">
        <v>6</v>
      </c>
      <c r="C55" s="92">
        <v>0.005600332461577239</v>
      </c>
      <c r="D55" s="81" t="s">
        <v>1057</v>
      </c>
      <c r="E55" s="81" t="b">
        <v>0</v>
      </c>
      <c r="F55" s="81" t="b">
        <v>0</v>
      </c>
      <c r="G55" s="81" t="b">
        <v>0</v>
      </c>
    </row>
    <row r="56" spans="1:7" ht="15">
      <c r="A56" s="80" t="s">
        <v>673</v>
      </c>
      <c r="B56" s="81">
        <v>6</v>
      </c>
      <c r="C56" s="92">
        <v>0.005600332461577239</v>
      </c>
      <c r="D56" s="81" t="s">
        <v>1057</v>
      </c>
      <c r="E56" s="81" t="b">
        <v>0</v>
      </c>
      <c r="F56" s="81" t="b">
        <v>0</v>
      </c>
      <c r="G56" s="81" t="b">
        <v>0</v>
      </c>
    </row>
    <row r="57" spans="1:7" ht="15">
      <c r="A57" s="80" t="s">
        <v>8714</v>
      </c>
      <c r="B57" s="81">
        <v>6</v>
      </c>
      <c r="C57" s="92">
        <v>0.005600332461577239</v>
      </c>
      <c r="D57" s="81" t="s">
        <v>1057</v>
      </c>
      <c r="E57" s="81" t="b">
        <v>0</v>
      </c>
      <c r="F57" s="81" t="b">
        <v>0</v>
      </c>
      <c r="G57" s="81" t="b">
        <v>0</v>
      </c>
    </row>
    <row r="58" spans="1:7" ht="15">
      <c r="A58" s="80" t="s">
        <v>614</v>
      </c>
      <c r="B58" s="81">
        <v>6</v>
      </c>
      <c r="C58" s="92">
        <v>0.005600332461577239</v>
      </c>
      <c r="D58" s="81" t="s">
        <v>1057</v>
      </c>
      <c r="E58" s="81" t="b">
        <v>0</v>
      </c>
      <c r="F58" s="81" t="b">
        <v>0</v>
      </c>
      <c r="G58" s="81" t="b">
        <v>0</v>
      </c>
    </row>
    <row r="59" spans="1:7" ht="15">
      <c r="A59" s="80" t="s">
        <v>1270</v>
      </c>
      <c r="B59" s="81">
        <v>5</v>
      </c>
      <c r="C59" s="92">
        <v>0.004993868763594677</v>
      </c>
      <c r="D59" s="81" t="s">
        <v>1057</v>
      </c>
      <c r="E59" s="81" t="b">
        <v>0</v>
      </c>
      <c r="F59" s="81" t="b">
        <v>0</v>
      </c>
      <c r="G59" s="81" t="b">
        <v>0</v>
      </c>
    </row>
    <row r="60" spans="1:7" ht="15">
      <c r="A60" s="80" t="s">
        <v>393</v>
      </c>
      <c r="B60" s="81">
        <v>5</v>
      </c>
      <c r="C60" s="92">
        <v>0.004993868763594677</v>
      </c>
      <c r="D60" s="81" t="s">
        <v>1057</v>
      </c>
      <c r="E60" s="81" t="b">
        <v>0</v>
      </c>
      <c r="F60" s="81" t="b">
        <v>0</v>
      </c>
      <c r="G60" s="81" t="b">
        <v>0</v>
      </c>
    </row>
    <row r="61" spans="1:7" ht="15">
      <c r="A61" s="80" t="s">
        <v>1269</v>
      </c>
      <c r="B61" s="81">
        <v>5</v>
      </c>
      <c r="C61" s="92">
        <v>0.004993868763594677</v>
      </c>
      <c r="D61" s="81" t="s">
        <v>1057</v>
      </c>
      <c r="E61" s="81" t="b">
        <v>0</v>
      </c>
      <c r="F61" s="81" t="b">
        <v>0</v>
      </c>
      <c r="G61" s="81" t="b">
        <v>0</v>
      </c>
    </row>
    <row r="62" spans="1:7" ht="15">
      <c r="A62" s="80" t="s">
        <v>8035</v>
      </c>
      <c r="B62" s="81">
        <v>5</v>
      </c>
      <c r="C62" s="92">
        <v>0.004993868763594677</v>
      </c>
      <c r="D62" s="81" t="s">
        <v>1057</v>
      </c>
      <c r="E62" s="81" t="b">
        <v>0</v>
      </c>
      <c r="F62" s="81" t="b">
        <v>0</v>
      </c>
      <c r="G62" s="81" t="b">
        <v>0</v>
      </c>
    </row>
    <row r="63" spans="1:7" ht="15">
      <c r="A63" s="80" t="s">
        <v>1097</v>
      </c>
      <c r="B63" s="81">
        <v>5</v>
      </c>
      <c r="C63" s="92">
        <v>0.004993868763594677</v>
      </c>
      <c r="D63" s="81" t="s">
        <v>1057</v>
      </c>
      <c r="E63" s="81" t="b">
        <v>0</v>
      </c>
      <c r="F63" s="81" t="b">
        <v>0</v>
      </c>
      <c r="G63" s="81" t="b">
        <v>0</v>
      </c>
    </row>
    <row r="64" spans="1:7" ht="15">
      <c r="A64" s="80" t="s">
        <v>8715</v>
      </c>
      <c r="B64" s="81">
        <v>5</v>
      </c>
      <c r="C64" s="92">
        <v>0.004993868763594677</v>
      </c>
      <c r="D64" s="81" t="s">
        <v>1057</v>
      </c>
      <c r="E64" s="81" t="b">
        <v>0</v>
      </c>
      <c r="F64" s="81" t="b">
        <v>0</v>
      </c>
      <c r="G64" s="81" t="b">
        <v>0</v>
      </c>
    </row>
    <row r="65" spans="1:7" ht="15">
      <c r="A65" s="80" t="s">
        <v>8716</v>
      </c>
      <c r="B65" s="81">
        <v>5</v>
      </c>
      <c r="C65" s="92">
        <v>0.004993868763594677</v>
      </c>
      <c r="D65" s="81" t="s">
        <v>1057</v>
      </c>
      <c r="E65" s="81" t="b">
        <v>0</v>
      </c>
      <c r="F65" s="81" t="b">
        <v>0</v>
      </c>
      <c r="G65" s="81" t="b">
        <v>0</v>
      </c>
    </row>
    <row r="66" spans="1:7" ht="15">
      <c r="A66" s="80" t="s">
        <v>8717</v>
      </c>
      <c r="B66" s="81">
        <v>4</v>
      </c>
      <c r="C66" s="92">
        <v>0.004315194145501858</v>
      </c>
      <c r="D66" s="81" t="s">
        <v>1057</v>
      </c>
      <c r="E66" s="81" t="b">
        <v>0</v>
      </c>
      <c r="F66" s="81" t="b">
        <v>0</v>
      </c>
      <c r="G66" s="81" t="b">
        <v>0</v>
      </c>
    </row>
    <row r="67" spans="1:7" ht="15">
      <c r="A67" s="80" t="s">
        <v>8718</v>
      </c>
      <c r="B67" s="81">
        <v>4</v>
      </c>
      <c r="C67" s="92">
        <v>0.004315194145501858</v>
      </c>
      <c r="D67" s="81" t="s">
        <v>1057</v>
      </c>
      <c r="E67" s="81" t="b">
        <v>0</v>
      </c>
      <c r="F67" s="81" t="b">
        <v>0</v>
      </c>
      <c r="G67" s="81" t="b">
        <v>0</v>
      </c>
    </row>
    <row r="68" spans="1:7" ht="15">
      <c r="A68" s="80" t="s">
        <v>8719</v>
      </c>
      <c r="B68" s="81">
        <v>4</v>
      </c>
      <c r="C68" s="92">
        <v>0.004315194145501858</v>
      </c>
      <c r="D68" s="81" t="s">
        <v>1057</v>
      </c>
      <c r="E68" s="81" t="b">
        <v>0</v>
      </c>
      <c r="F68" s="81" t="b">
        <v>0</v>
      </c>
      <c r="G68" s="81" t="b">
        <v>0</v>
      </c>
    </row>
    <row r="69" spans="1:7" ht="15">
      <c r="A69" s="80" t="s">
        <v>8720</v>
      </c>
      <c r="B69" s="81">
        <v>4</v>
      </c>
      <c r="C69" s="92">
        <v>0.004315194145501858</v>
      </c>
      <c r="D69" s="81" t="s">
        <v>1057</v>
      </c>
      <c r="E69" s="81" t="b">
        <v>0</v>
      </c>
      <c r="F69" s="81" t="b">
        <v>0</v>
      </c>
      <c r="G69" s="81" t="b">
        <v>0</v>
      </c>
    </row>
    <row r="70" spans="1:7" ht="15">
      <c r="A70" s="80" t="s">
        <v>697</v>
      </c>
      <c r="B70" s="81">
        <v>4</v>
      </c>
      <c r="C70" s="92">
        <v>0.004315194145501858</v>
      </c>
      <c r="D70" s="81" t="s">
        <v>1057</v>
      </c>
      <c r="E70" s="81" t="b">
        <v>0</v>
      </c>
      <c r="F70" s="81" t="b">
        <v>0</v>
      </c>
      <c r="G70" s="81" t="b">
        <v>0</v>
      </c>
    </row>
    <row r="71" spans="1:7" ht="15">
      <c r="A71" s="80" t="s">
        <v>8721</v>
      </c>
      <c r="B71" s="81">
        <v>3</v>
      </c>
      <c r="C71" s="92">
        <v>0.003545905278676269</v>
      </c>
      <c r="D71" s="81" t="s">
        <v>1057</v>
      </c>
      <c r="E71" s="81" t="b">
        <v>0</v>
      </c>
      <c r="F71" s="81" t="b">
        <v>0</v>
      </c>
      <c r="G71" s="81" t="b">
        <v>0</v>
      </c>
    </row>
    <row r="72" spans="1:7" ht="15">
      <c r="A72" s="80" t="s">
        <v>8722</v>
      </c>
      <c r="B72" s="81">
        <v>3</v>
      </c>
      <c r="C72" s="92">
        <v>0.003982134657014042</v>
      </c>
      <c r="D72" s="81" t="s">
        <v>1057</v>
      </c>
      <c r="E72" s="81" t="b">
        <v>0</v>
      </c>
      <c r="F72" s="81" t="b">
        <v>0</v>
      </c>
      <c r="G72" s="81" t="b">
        <v>0</v>
      </c>
    </row>
    <row r="73" spans="1:7" ht="15">
      <c r="A73" s="80" t="s">
        <v>8723</v>
      </c>
      <c r="B73" s="81">
        <v>3</v>
      </c>
      <c r="C73" s="92">
        <v>0.003545905278676269</v>
      </c>
      <c r="D73" s="81" t="s">
        <v>1057</v>
      </c>
      <c r="E73" s="81" t="b">
        <v>0</v>
      </c>
      <c r="F73" s="81" t="b">
        <v>0</v>
      </c>
      <c r="G73" s="81" t="b">
        <v>0</v>
      </c>
    </row>
    <row r="74" spans="1:7" ht="15">
      <c r="A74" s="80" t="s">
        <v>8724</v>
      </c>
      <c r="B74" s="81">
        <v>3</v>
      </c>
      <c r="C74" s="92">
        <v>0.003545905278676269</v>
      </c>
      <c r="D74" s="81" t="s">
        <v>1057</v>
      </c>
      <c r="E74" s="81" t="b">
        <v>0</v>
      </c>
      <c r="F74" s="81" t="b">
        <v>0</v>
      </c>
      <c r="G74" s="81" t="b">
        <v>0</v>
      </c>
    </row>
    <row r="75" spans="1:7" ht="15">
      <c r="A75" s="80" t="s">
        <v>442</v>
      </c>
      <c r="B75" s="81">
        <v>3</v>
      </c>
      <c r="C75" s="92">
        <v>0.003545905278676269</v>
      </c>
      <c r="D75" s="81" t="s">
        <v>1057</v>
      </c>
      <c r="E75" s="81" t="b">
        <v>0</v>
      </c>
      <c r="F75" s="81" t="b">
        <v>0</v>
      </c>
      <c r="G75" s="81" t="b">
        <v>0</v>
      </c>
    </row>
    <row r="76" spans="1:7" ht="15">
      <c r="A76" s="80" t="s">
        <v>8045</v>
      </c>
      <c r="B76" s="81">
        <v>3</v>
      </c>
      <c r="C76" s="92">
        <v>0.003545905278676269</v>
      </c>
      <c r="D76" s="81" t="s">
        <v>1057</v>
      </c>
      <c r="E76" s="81" t="b">
        <v>0</v>
      </c>
      <c r="F76" s="81" t="b">
        <v>0</v>
      </c>
      <c r="G76" s="81" t="b">
        <v>0</v>
      </c>
    </row>
    <row r="77" spans="1:7" ht="15">
      <c r="A77" s="80" t="s">
        <v>8725</v>
      </c>
      <c r="B77" s="81">
        <v>3</v>
      </c>
      <c r="C77" s="92">
        <v>0.003545905278676269</v>
      </c>
      <c r="D77" s="81" t="s">
        <v>1057</v>
      </c>
      <c r="E77" s="81" t="b">
        <v>0</v>
      </c>
      <c r="F77" s="81" t="b">
        <v>0</v>
      </c>
      <c r="G77" s="81" t="b">
        <v>0</v>
      </c>
    </row>
    <row r="78" spans="1:7" ht="15">
      <c r="A78" s="80" t="s">
        <v>423</v>
      </c>
      <c r="B78" s="81">
        <v>3</v>
      </c>
      <c r="C78" s="92">
        <v>0.003545905278676269</v>
      </c>
      <c r="D78" s="81" t="s">
        <v>1057</v>
      </c>
      <c r="E78" s="81" t="b">
        <v>0</v>
      </c>
      <c r="F78" s="81" t="b">
        <v>0</v>
      </c>
      <c r="G78" s="81" t="b">
        <v>0</v>
      </c>
    </row>
    <row r="79" spans="1:7" ht="15">
      <c r="A79" s="80" t="s">
        <v>621</v>
      </c>
      <c r="B79" s="81">
        <v>3</v>
      </c>
      <c r="C79" s="92">
        <v>0.003982134657014042</v>
      </c>
      <c r="D79" s="81" t="s">
        <v>1057</v>
      </c>
      <c r="E79" s="81" t="b">
        <v>0</v>
      </c>
      <c r="F79" s="81" t="b">
        <v>0</v>
      </c>
      <c r="G79" s="81" t="b">
        <v>0</v>
      </c>
    </row>
    <row r="80" spans="1:7" ht="15">
      <c r="A80" s="80" t="s">
        <v>8019</v>
      </c>
      <c r="B80" s="81">
        <v>3</v>
      </c>
      <c r="C80" s="92">
        <v>0.003545905278676269</v>
      </c>
      <c r="D80" s="81" t="s">
        <v>1057</v>
      </c>
      <c r="E80" s="81" t="b">
        <v>0</v>
      </c>
      <c r="F80" s="81" t="b">
        <v>0</v>
      </c>
      <c r="G80" s="81" t="b">
        <v>0</v>
      </c>
    </row>
    <row r="81" spans="1:7" ht="15">
      <c r="A81" s="80" t="s">
        <v>8726</v>
      </c>
      <c r="B81" s="81">
        <v>3</v>
      </c>
      <c r="C81" s="92">
        <v>0.003545905278676269</v>
      </c>
      <c r="D81" s="81" t="s">
        <v>1057</v>
      </c>
      <c r="E81" s="81" t="b">
        <v>0</v>
      </c>
      <c r="F81" s="81" t="b">
        <v>0</v>
      </c>
      <c r="G81" s="81" t="b">
        <v>0</v>
      </c>
    </row>
    <row r="82" spans="1:7" ht="15">
      <c r="A82" s="80" t="s">
        <v>1048</v>
      </c>
      <c r="B82" s="81">
        <v>3</v>
      </c>
      <c r="C82" s="92">
        <v>0.003545905278676269</v>
      </c>
      <c r="D82" s="81" t="s">
        <v>1057</v>
      </c>
      <c r="E82" s="81" t="b">
        <v>0</v>
      </c>
      <c r="F82" s="81" t="b">
        <v>0</v>
      </c>
      <c r="G82" s="81" t="b">
        <v>0</v>
      </c>
    </row>
    <row r="83" spans="1:7" ht="15">
      <c r="A83" s="80" t="s">
        <v>457</v>
      </c>
      <c r="B83" s="81">
        <v>3</v>
      </c>
      <c r="C83" s="92">
        <v>0.003545905278676269</v>
      </c>
      <c r="D83" s="81" t="s">
        <v>1057</v>
      </c>
      <c r="E83" s="81" t="b">
        <v>0</v>
      </c>
      <c r="F83" s="81" t="b">
        <v>0</v>
      </c>
      <c r="G83" s="81" t="b">
        <v>0</v>
      </c>
    </row>
    <row r="84" spans="1:7" ht="15">
      <c r="A84" s="80" t="s">
        <v>431</v>
      </c>
      <c r="B84" s="81">
        <v>3</v>
      </c>
      <c r="C84" s="92">
        <v>0.003545905278676269</v>
      </c>
      <c r="D84" s="81" t="s">
        <v>1057</v>
      </c>
      <c r="E84" s="81" t="b">
        <v>0</v>
      </c>
      <c r="F84" s="81" t="b">
        <v>0</v>
      </c>
      <c r="G84" s="81" t="b">
        <v>0</v>
      </c>
    </row>
    <row r="85" spans="1:7" ht="15">
      <c r="A85" s="80" t="s">
        <v>1286</v>
      </c>
      <c r="B85" s="81">
        <v>3</v>
      </c>
      <c r="C85" s="92">
        <v>0.003545905278676269</v>
      </c>
      <c r="D85" s="81" t="s">
        <v>1057</v>
      </c>
      <c r="E85" s="81" t="b">
        <v>0</v>
      </c>
      <c r="F85" s="81" t="b">
        <v>0</v>
      </c>
      <c r="G85" s="81" t="b">
        <v>0</v>
      </c>
    </row>
    <row r="86" spans="1:7" ht="15">
      <c r="A86" s="80" t="s">
        <v>877</v>
      </c>
      <c r="B86" s="81">
        <v>3</v>
      </c>
      <c r="C86" s="92">
        <v>0.003545905278676269</v>
      </c>
      <c r="D86" s="81" t="s">
        <v>1057</v>
      </c>
      <c r="E86" s="81" t="b">
        <v>0</v>
      </c>
      <c r="F86" s="81" t="b">
        <v>0</v>
      </c>
      <c r="G86" s="81" t="b">
        <v>0</v>
      </c>
    </row>
    <row r="87" spans="1:7" ht="15">
      <c r="A87" s="80" t="s">
        <v>8727</v>
      </c>
      <c r="B87" s="81">
        <v>3</v>
      </c>
      <c r="C87" s="92">
        <v>0.003545905278676269</v>
      </c>
      <c r="D87" s="81" t="s">
        <v>1057</v>
      </c>
      <c r="E87" s="81" t="b">
        <v>0</v>
      </c>
      <c r="F87" s="81" t="b">
        <v>0</v>
      </c>
      <c r="G87" s="81" t="b">
        <v>0</v>
      </c>
    </row>
    <row r="88" spans="1:7" ht="15">
      <c r="A88" s="80" t="s">
        <v>542</v>
      </c>
      <c r="B88" s="81">
        <v>3</v>
      </c>
      <c r="C88" s="92">
        <v>0.003982134657014042</v>
      </c>
      <c r="D88" s="81" t="s">
        <v>1057</v>
      </c>
      <c r="E88" s="81" t="b">
        <v>0</v>
      </c>
      <c r="F88" s="81" t="b">
        <v>0</v>
      </c>
      <c r="G88" s="81" t="b">
        <v>0</v>
      </c>
    </row>
    <row r="89" spans="1:7" ht="15">
      <c r="A89" s="80" t="s">
        <v>8728</v>
      </c>
      <c r="B89" s="81">
        <v>3</v>
      </c>
      <c r="C89" s="92">
        <v>0.003545905278676269</v>
      </c>
      <c r="D89" s="81" t="s">
        <v>1057</v>
      </c>
      <c r="E89" s="81" t="b">
        <v>0</v>
      </c>
      <c r="F89" s="81" t="b">
        <v>0</v>
      </c>
      <c r="G89" s="81" t="b">
        <v>0</v>
      </c>
    </row>
    <row r="90" spans="1:7" ht="15">
      <c r="A90" s="80" t="s">
        <v>587</v>
      </c>
      <c r="B90" s="81">
        <v>3</v>
      </c>
      <c r="C90" s="92">
        <v>0.003545905278676269</v>
      </c>
      <c r="D90" s="81" t="s">
        <v>1057</v>
      </c>
      <c r="E90" s="81" t="b">
        <v>0</v>
      </c>
      <c r="F90" s="81" t="b">
        <v>0</v>
      </c>
      <c r="G90" s="81" t="b">
        <v>0</v>
      </c>
    </row>
    <row r="91" spans="1:7" ht="15">
      <c r="A91" s="80" t="s">
        <v>8729</v>
      </c>
      <c r="B91" s="81">
        <v>3</v>
      </c>
      <c r="C91" s="92">
        <v>0.003545905278676269</v>
      </c>
      <c r="D91" s="81" t="s">
        <v>1057</v>
      </c>
      <c r="E91" s="81" t="b">
        <v>0</v>
      </c>
      <c r="F91" s="81" t="b">
        <v>0</v>
      </c>
      <c r="G91" s="81" t="b">
        <v>0</v>
      </c>
    </row>
    <row r="92" spans="1:7" ht="15">
      <c r="A92" s="80" t="s">
        <v>8730</v>
      </c>
      <c r="B92" s="81">
        <v>2</v>
      </c>
      <c r="C92" s="92">
        <v>0.0026547564380093617</v>
      </c>
      <c r="D92" s="81" t="s">
        <v>1057</v>
      </c>
      <c r="E92" s="81" t="b">
        <v>0</v>
      </c>
      <c r="F92" s="81" t="b">
        <v>0</v>
      </c>
      <c r="G92" s="81" t="b">
        <v>0</v>
      </c>
    </row>
    <row r="93" spans="1:7" ht="15">
      <c r="A93" s="80" t="s">
        <v>786</v>
      </c>
      <c r="B93" s="81">
        <v>2</v>
      </c>
      <c r="C93" s="92">
        <v>0.0026547564380093617</v>
      </c>
      <c r="D93" s="81" t="s">
        <v>1057</v>
      </c>
      <c r="E93" s="81" t="b">
        <v>0</v>
      </c>
      <c r="F93" s="81" t="b">
        <v>0</v>
      </c>
      <c r="G93" s="81" t="b">
        <v>0</v>
      </c>
    </row>
    <row r="94" spans="1:7" ht="15">
      <c r="A94" s="80" t="s">
        <v>8731</v>
      </c>
      <c r="B94" s="81">
        <v>2</v>
      </c>
      <c r="C94" s="92">
        <v>0.0026547564380093617</v>
      </c>
      <c r="D94" s="81" t="s">
        <v>1057</v>
      </c>
      <c r="E94" s="81" t="b">
        <v>0</v>
      </c>
      <c r="F94" s="81" t="b">
        <v>0</v>
      </c>
      <c r="G94" s="81" t="b">
        <v>0</v>
      </c>
    </row>
    <row r="95" spans="1:7" ht="15">
      <c r="A95" s="80" t="s">
        <v>8732</v>
      </c>
      <c r="B95" s="81">
        <v>2</v>
      </c>
      <c r="C95" s="92">
        <v>0.0026547564380093617</v>
      </c>
      <c r="D95" s="81" t="s">
        <v>1057</v>
      </c>
      <c r="E95" s="81" t="b">
        <v>0</v>
      </c>
      <c r="F95" s="81" t="b">
        <v>0</v>
      </c>
      <c r="G95" s="81" t="b">
        <v>0</v>
      </c>
    </row>
    <row r="96" spans="1:7" ht="15">
      <c r="A96" s="80" t="s">
        <v>600</v>
      </c>
      <c r="B96" s="81">
        <v>2</v>
      </c>
      <c r="C96" s="92">
        <v>0.0026547564380093617</v>
      </c>
      <c r="D96" s="81" t="s">
        <v>1057</v>
      </c>
      <c r="E96" s="81" t="b">
        <v>0</v>
      </c>
      <c r="F96" s="81" t="b">
        <v>0</v>
      </c>
      <c r="G96" s="81" t="b">
        <v>0</v>
      </c>
    </row>
    <row r="97" spans="1:7" ht="15">
      <c r="A97" s="80" t="s">
        <v>555</v>
      </c>
      <c r="B97" s="81">
        <v>2</v>
      </c>
      <c r="C97" s="92">
        <v>0.0026547564380093617</v>
      </c>
      <c r="D97" s="81" t="s">
        <v>1057</v>
      </c>
      <c r="E97" s="81" t="b">
        <v>0</v>
      </c>
      <c r="F97" s="81" t="b">
        <v>0</v>
      </c>
      <c r="G97" s="81" t="b">
        <v>0</v>
      </c>
    </row>
    <row r="98" spans="1:7" ht="15">
      <c r="A98" s="80" t="s">
        <v>8733</v>
      </c>
      <c r="B98" s="81">
        <v>2</v>
      </c>
      <c r="C98" s="92">
        <v>0.0026547564380093617</v>
      </c>
      <c r="D98" s="81" t="s">
        <v>1057</v>
      </c>
      <c r="E98" s="81" t="b">
        <v>0</v>
      </c>
      <c r="F98" s="81" t="b">
        <v>0</v>
      </c>
      <c r="G98" s="81" t="b">
        <v>0</v>
      </c>
    </row>
    <row r="99" spans="1:7" ht="15">
      <c r="A99" s="80" t="s">
        <v>8734</v>
      </c>
      <c r="B99" s="81">
        <v>2</v>
      </c>
      <c r="C99" s="92">
        <v>0.0026547564380093617</v>
      </c>
      <c r="D99" s="81" t="s">
        <v>1057</v>
      </c>
      <c r="E99" s="81" t="b">
        <v>0</v>
      </c>
      <c r="F99" s="81" t="b">
        <v>0</v>
      </c>
      <c r="G99" s="81" t="b">
        <v>0</v>
      </c>
    </row>
    <row r="100" spans="1:7" ht="15">
      <c r="A100" s="80" t="s">
        <v>8735</v>
      </c>
      <c r="B100" s="81">
        <v>2</v>
      </c>
      <c r="C100" s="92">
        <v>0.0026547564380093617</v>
      </c>
      <c r="D100" s="81" t="s">
        <v>1057</v>
      </c>
      <c r="E100" s="81" t="b">
        <v>0</v>
      </c>
      <c r="F100" s="81" t="b">
        <v>0</v>
      </c>
      <c r="G100" s="81" t="b">
        <v>0</v>
      </c>
    </row>
    <row r="101" spans="1:7" ht="15">
      <c r="A101" s="80" t="s">
        <v>8736</v>
      </c>
      <c r="B101" s="81">
        <v>2</v>
      </c>
      <c r="C101" s="92">
        <v>0.0026547564380093617</v>
      </c>
      <c r="D101" s="81" t="s">
        <v>1057</v>
      </c>
      <c r="E101" s="81" t="b">
        <v>0</v>
      </c>
      <c r="F101" s="81" t="b">
        <v>0</v>
      </c>
      <c r="G101" s="81" t="b">
        <v>0</v>
      </c>
    </row>
    <row r="102" spans="1:7" ht="15">
      <c r="A102" s="80" t="s">
        <v>8737</v>
      </c>
      <c r="B102" s="81">
        <v>2</v>
      </c>
      <c r="C102" s="92">
        <v>0.0026547564380093617</v>
      </c>
      <c r="D102" s="81" t="s">
        <v>1057</v>
      </c>
      <c r="E102" s="81" t="b">
        <v>0</v>
      </c>
      <c r="F102" s="81" t="b">
        <v>0</v>
      </c>
      <c r="G102" s="81" t="b">
        <v>0</v>
      </c>
    </row>
    <row r="103" spans="1:7" ht="15">
      <c r="A103" s="80" t="s">
        <v>440</v>
      </c>
      <c r="B103" s="81">
        <v>2</v>
      </c>
      <c r="C103" s="92">
        <v>0.0026547564380093617</v>
      </c>
      <c r="D103" s="81" t="s">
        <v>1057</v>
      </c>
      <c r="E103" s="81" t="b">
        <v>0</v>
      </c>
      <c r="F103" s="81" t="b">
        <v>0</v>
      </c>
      <c r="G103" s="81" t="b">
        <v>0</v>
      </c>
    </row>
    <row r="104" spans="1:7" ht="15">
      <c r="A104" s="80" t="s">
        <v>8738</v>
      </c>
      <c r="B104" s="81">
        <v>2</v>
      </c>
      <c r="C104" s="92">
        <v>0.0026547564380093617</v>
      </c>
      <c r="D104" s="81" t="s">
        <v>1057</v>
      </c>
      <c r="E104" s="81" t="b">
        <v>0</v>
      </c>
      <c r="F104" s="81" t="b">
        <v>0</v>
      </c>
      <c r="G104" s="81" t="b">
        <v>0</v>
      </c>
    </row>
    <row r="105" spans="1:7" ht="15">
      <c r="A105" s="80" t="s">
        <v>8739</v>
      </c>
      <c r="B105" s="81">
        <v>2</v>
      </c>
      <c r="C105" s="92">
        <v>0.0026547564380093617</v>
      </c>
      <c r="D105" s="81" t="s">
        <v>1057</v>
      </c>
      <c r="E105" s="81" t="b">
        <v>0</v>
      </c>
      <c r="F105" s="81" t="b">
        <v>0</v>
      </c>
      <c r="G105" s="81" t="b">
        <v>0</v>
      </c>
    </row>
    <row r="106" spans="1:7" ht="15">
      <c r="A106" s="80" t="s">
        <v>8740</v>
      </c>
      <c r="B106" s="81">
        <v>2</v>
      </c>
      <c r="C106" s="92">
        <v>0.0026547564380093617</v>
      </c>
      <c r="D106" s="81" t="s">
        <v>1057</v>
      </c>
      <c r="E106" s="81" t="b">
        <v>0</v>
      </c>
      <c r="F106" s="81" t="b">
        <v>0</v>
      </c>
      <c r="G106" s="81" t="b">
        <v>0</v>
      </c>
    </row>
    <row r="107" spans="1:7" ht="15">
      <c r="A107" s="80" t="s">
        <v>1095</v>
      </c>
      <c r="B107" s="81">
        <v>2</v>
      </c>
      <c r="C107" s="92">
        <v>0.0026547564380093617</v>
      </c>
      <c r="D107" s="81" t="s">
        <v>1057</v>
      </c>
      <c r="E107" s="81" t="b">
        <v>0</v>
      </c>
      <c r="F107" s="81" t="b">
        <v>0</v>
      </c>
      <c r="G107" s="81" t="b">
        <v>0</v>
      </c>
    </row>
    <row r="108" spans="1:7" ht="15">
      <c r="A108" s="80" t="s">
        <v>1136</v>
      </c>
      <c r="B108" s="81">
        <v>2</v>
      </c>
      <c r="C108" s="92">
        <v>0.0026547564380093617</v>
      </c>
      <c r="D108" s="81" t="s">
        <v>1057</v>
      </c>
      <c r="E108" s="81" t="b">
        <v>0</v>
      </c>
      <c r="F108" s="81" t="b">
        <v>0</v>
      </c>
      <c r="G108" s="81" t="b">
        <v>0</v>
      </c>
    </row>
    <row r="109" spans="1:7" ht="15">
      <c r="A109" s="80" t="s">
        <v>471</v>
      </c>
      <c r="B109" s="81">
        <v>2</v>
      </c>
      <c r="C109" s="92">
        <v>0.0026547564380093617</v>
      </c>
      <c r="D109" s="81" t="s">
        <v>1057</v>
      </c>
      <c r="E109" s="81" t="b">
        <v>0</v>
      </c>
      <c r="F109" s="81" t="b">
        <v>0</v>
      </c>
      <c r="G109" s="81" t="b">
        <v>0</v>
      </c>
    </row>
    <row r="110" spans="1:7" ht="15">
      <c r="A110" s="80" t="s">
        <v>746</v>
      </c>
      <c r="B110" s="81">
        <v>2</v>
      </c>
      <c r="C110" s="92">
        <v>0.0026547564380093617</v>
      </c>
      <c r="D110" s="81" t="s">
        <v>1057</v>
      </c>
      <c r="E110" s="81" t="b">
        <v>0</v>
      </c>
      <c r="F110" s="81" t="b">
        <v>0</v>
      </c>
      <c r="G110" s="81" t="b">
        <v>0</v>
      </c>
    </row>
    <row r="111" spans="1:7" ht="15">
      <c r="A111" s="80" t="s">
        <v>694</v>
      </c>
      <c r="B111" s="81">
        <v>2</v>
      </c>
      <c r="C111" s="92">
        <v>0.0026547564380093617</v>
      </c>
      <c r="D111" s="81" t="s">
        <v>1057</v>
      </c>
      <c r="E111" s="81" t="b">
        <v>0</v>
      </c>
      <c r="F111" s="81" t="b">
        <v>0</v>
      </c>
      <c r="G111" s="81" t="b">
        <v>0</v>
      </c>
    </row>
    <row r="112" spans="1:7" ht="15">
      <c r="A112" s="80" t="s">
        <v>491</v>
      </c>
      <c r="B112" s="81">
        <v>2</v>
      </c>
      <c r="C112" s="92">
        <v>0.0026547564380093617</v>
      </c>
      <c r="D112" s="81" t="s">
        <v>1057</v>
      </c>
      <c r="E112" s="81" t="b">
        <v>0</v>
      </c>
      <c r="F112" s="81" t="b">
        <v>0</v>
      </c>
      <c r="G112" s="81" t="b">
        <v>0</v>
      </c>
    </row>
    <row r="113" spans="1:7" ht="15">
      <c r="A113" s="80" t="s">
        <v>8741</v>
      </c>
      <c r="B113" s="81">
        <v>2</v>
      </c>
      <c r="C113" s="92">
        <v>0.0026547564380093617</v>
      </c>
      <c r="D113" s="81" t="s">
        <v>1057</v>
      </c>
      <c r="E113" s="81" t="b">
        <v>0</v>
      </c>
      <c r="F113" s="81" t="b">
        <v>0</v>
      </c>
      <c r="G113" s="81" t="b">
        <v>0</v>
      </c>
    </row>
    <row r="114" spans="1:7" ht="15">
      <c r="A114" s="80" t="s">
        <v>501</v>
      </c>
      <c r="B114" s="81">
        <v>2</v>
      </c>
      <c r="C114" s="92">
        <v>0.0026547564380093617</v>
      </c>
      <c r="D114" s="81" t="s">
        <v>1057</v>
      </c>
      <c r="E114" s="81" t="b">
        <v>0</v>
      </c>
      <c r="F114" s="81" t="b">
        <v>0</v>
      </c>
      <c r="G114" s="81" t="b">
        <v>0</v>
      </c>
    </row>
    <row r="115" spans="1:7" ht="15">
      <c r="A115" s="80" t="s">
        <v>418</v>
      </c>
      <c r="B115" s="81">
        <v>2</v>
      </c>
      <c r="C115" s="92">
        <v>0.0026547564380093617</v>
      </c>
      <c r="D115" s="81" t="s">
        <v>1057</v>
      </c>
      <c r="E115" s="81" t="b">
        <v>0</v>
      </c>
      <c r="F115" s="81" t="b">
        <v>0</v>
      </c>
      <c r="G115" s="81" t="b">
        <v>0</v>
      </c>
    </row>
    <row r="116" spans="1:7" ht="15">
      <c r="A116" s="80" t="s">
        <v>426</v>
      </c>
      <c r="B116" s="81">
        <v>2</v>
      </c>
      <c r="C116" s="92">
        <v>0.0026547564380093617</v>
      </c>
      <c r="D116" s="81" t="s">
        <v>1057</v>
      </c>
      <c r="E116" s="81" t="b">
        <v>0</v>
      </c>
      <c r="F116" s="81" t="b">
        <v>0</v>
      </c>
      <c r="G116" s="81" t="b">
        <v>0</v>
      </c>
    </row>
    <row r="117" spans="1:7" ht="15">
      <c r="A117" s="80" t="s">
        <v>449</v>
      </c>
      <c r="B117" s="81">
        <v>2</v>
      </c>
      <c r="C117" s="92">
        <v>0.0026547564380093617</v>
      </c>
      <c r="D117" s="81" t="s">
        <v>1057</v>
      </c>
      <c r="E117" s="81" t="b">
        <v>0</v>
      </c>
      <c r="F117" s="81" t="b">
        <v>0</v>
      </c>
      <c r="G117" s="81" t="b">
        <v>0</v>
      </c>
    </row>
    <row r="118" spans="1:7" ht="15">
      <c r="A118" s="80" t="s">
        <v>1379</v>
      </c>
      <c r="B118" s="81">
        <v>2</v>
      </c>
      <c r="C118" s="92">
        <v>0.0026547564380093617</v>
      </c>
      <c r="D118" s="81" t="s">
        <v>1057</v>
      </c>
      <c r="E118" s="81" t="b">
        <v>0</v>
      </c>
      <c r="F118" s="81" t="b">
        <v>0</v>
      </c>
      <c r="G118" s="81" t="b">
        <v>0</v>
      </c>
    </row>
    <row r="119" spans="1:7" ht="15">
      <c r="A119" s="80" t="s">
        <v>8742</v>
      </c>
      <c r="B119" s="81">
        <v>2</v>
      </c>
      <c r="C119" s="92">
        <v>0.0026547564380093617</v>
      </c>
      <c r="D119" s="81" t="s">
        <v>1057</v>
      </c>
      <c r="E119" s="81" t="b">
        <v>0</v>
      </c>
      <c r="F119" s="81" t="b">
        <v>0</v>
      </c>
      <c r="G119" s="81" t="b">
        <v>0</v>
      </c>
    </row>
    <row r="120" spans="1:7" ht="15">
      <c r="A120" s="80" t="s">
        <v>509</v>
      </c>
      <c r="B120" s="81">
        <v>2</v>
      </c>
      <c r="C120" s="92">
        <v>0.0026547564380093617</v>
      </c>
      <c r="D120" s="81" t="s">
        <v>1057</v>
      </c>
      <c r="E120" s="81" t="b">
        <v>0</v>
      </c>
      <c r="F120" s="81" t="b">
        <v>0</v>
      </c>
      <c r="G120" s="81" t="b">
        <v>0</v>
      </c>
    </row>
    <row r="121" spans="1:7" ht="15">
      <c r="A121" s="80" t="s">
        <v>8743</v>
      </c>
      <c r="B121" s="81">
        <v>2</v>
      </c>
      <c r="C121" s="92">
        <v>0.0026547564380093617</v>
      </c>
      <c r="D121" s="81" t="s">
        <v>1057</v>
      </c>
      <c r="E121" s="81" t="b">
        <v>0</v>
      </c>
      <c r="F121" s="81" t="b">
        <v>0</v>
      </c>
      <c r="G121" s="81" t="b">
        <v>0</v>
      </c>
    </row>
    <row r="122" spans="1:7" ht="15">
      <c r="A122" s="80" t="s">
        <v>538</v>
      </c>
      <c r="B122" s="81">
        <v>2</v>
      </c>
      <c r="C122" s="92">
        <v>0.0026547564380093617</v>
      </c>
      <c r="D122" s="81" t="s">
        <v>1057</v>
      </c>
      <c r="E122" s="81" t="b">
        <v>0</v>
      </c>
      <c r="F122" s="81" t="b">
        <v>0</v>
      </c>
      <c r="G122" s="81" t="b">
        <v>0</v>
      </c>
    </row>
    <row r="123" spans="1:7" ht="15">
      <c r="A123" s="80" t="s">
        <v>1110</v>
      </c>
      <c r="B123" s="81">
        <v>2</v>
      </c>
      <c r="C123" s="92">
        <v>0.0026547564380093617</v>
      </c>
      <c r="D123" s="81" t="s">
        <v>1057</v>
      </c>
      <c r="E123" s="81" t="b">
        <v>0</v>
      </c>
      <c r="F123" s="81" t="b">
        <v>0</v>
      </c>
      <c r="G123" s="81" t="b">
        <v>0</v>
      </c>
    </row>
    <row r="124" spans="1:7" ht="15">
      <c r="A124" s="80" t="s">
        <v>8744</v>
      </c>
      <c r="B124" s="81">
        <v>2</v>
      </c>
      <c r="C124" s="92">
        <v>0.0026547564380093617</v>
      </c>
      <c r="D124" s="81" t="s">
        <v>1057</v>
      </c>
      <c r="E124" s="81" t="b">
        <v>0</v>
      </c>
      <c r="F124" s="81" t="b">
        <v>0</v>
      </c>
      <c r="G124" s="81" t="b">
        <v>0</v>
      </c>
    </row>
    <row r="125" spans="1:7" ht="15">
      <c r="A125" s="80" t="s">
        <v>620</v>
      </c>
      <c r="B125" s="81">
        <v>2</v>
      </c>
      <c r="C125" s="92">
        <v>0.0026547564380093617</v>
      </c>
      <c r="D125" s="81" t="s">
        <v>1057</v>
      </c>
      <c r="E125" s="81" t="b">
        <v>0</v>
      </c>
      <c r="F125" s="81" t="b">
        <v>0</v>
      </c>
      <c r="G125" s="81" t="b">
        <v>0</v>
      </c>
    </row>
    <row r="126" spans="1:7" ht="15">
      <c r="A126" s="80" t="s">
        <v>1280</v>
      </c>
      <c r="B126" s="81">
        <v>2</v>
      </c>
      <c r="C126" s="92">
        <v>0.0026547564380093617</v>
      </c>
      <c r="D126" s="81" t="s">
        <v>1057</v>
      </c>
      <c r="E126" s="81" t="b">
        <v>0</v>
      </c>
      <c r="F126" s="81" t="b">
        <v>0</v>
      </c>
      <c r="G126" s="81" t="b">
        <v>0</v>
      </c>
    </row>
    <row r="127" spans="1:7" ht="15">
      <c r="A127" s="80" t="s">
        <v>8745</v>
      </c>
      <c r="B127" s="81">
        <v>2</v>
      </c>
      <c r="C127" s="92">
        <v>0.0026547564380093617</v>
      </c>
      <c r="D127" s="81" t="s">
        <v>1057</v>
      </c>
      <c r="E127" s="81" t="b">
        <v>0</v>
      </c>
      <c r="F127" s="81" t="b">
        <v>0</v>
      </c>
      <c r="G127" s="81" t="b">
        <v>0</v>
      </c>
    </row>
    <row r="128" spans="1:7" ht="15">
      <c r="A128" s="80" t="s">
        <v>1357</v>
      </c>
      <c r="B128" s="81">
        <v>2</v>
      </c>
      <c r="C128" s="92">
        <v>0.0026547564380093617</v>
      </c>
      <c r="D128" s="81" t="s">
        <v>1057</v>
      </c>
      <c r="E128" s="81" t="b">
        <v>0</v>
      </c>
      <c r="F128" s="81" t="b">
        <v>0</v>
      </c>
      <c r="G128" s="81" t="b">
        <v>0</v>
      </c>
    </row>
    <row r="129" spans="1:7" ht="15">
      <c r="A129" s="80" t="s">
        <v>8746</v>
      </c>
      <c r="B129" s="81">
        <v>2</v>
      </c>
      <c r="C129" s="92">
        <v>0.0026547564380093617</v>
      </c>
      <c r="D129" s="81" t="s">
        <v>1057</v>
      </c>
      <c r="E129" s="81" t="b">
        <v>0</v>
      </c>
      <c r="F129" s="81" t="b">
        <v>0</v>
      </c>
      <c r="G129" s="81" t="b">
        <v>0</v>
      </c>
    </row>
    <row r="130" spans="1:7" ht="15">
      <c r="A130" s="80" t="s">
        <v>8747</v>
      </c>
      <c r="B130" s="81">
        <v>2</v>
      </c>
      <c r="C130" s="92">
        <v>0.0026547564380093617</v>
      </c>
      <c r="D130" s="81" t="s">
        <v>1057</v>
      </c>
      <c r="E130" s="81" t="b">
        <v>0</v>
      </c>
      <c r="F130" s="81" t="b">
        <v>0</v>
      </c>
      <c r="G130" s="81" t="b">
        <v>0</v>
      </c>
    </row>
    <row r="131" spans="1:7" ht="15">
      <c r="A131" s="80" t="s">
        <v>432</v>
      </c>
      <c r="B131" s="81">
        <v>2</v>
      </c>
      <c r="C131" s="92">
        <v>0.0026547564380093617</v>
      </c>
      <c r="D131" s="81" t="s">
        <v>1057</v>
      </c>
      <c r="E131" s="81" t="b">
        <v>1</v>
      </c>
      <c r="F131" s="81" t="b">
        <v>0</v>
      </c>
      <c r="G131" s="81" t="b">
        <v>0</v>
      </c>
    </row>
    <row r="132" spans="1:7" ht="15">
      <c r="A132" s="80" t="s">
        <v>820</v>
      </c>
      <c r="B132" s="81">
        <v>2</v>
      </c>
      <c r="C132" s="92">
        <v>0.0031519158032677947</v>
      </c>
      <c r="D132" s="81" t="s">
        <v>1057</v>
      </c>
      <c r="E132" s="81" t="b">
        <v>0</v>
      </c>
      <c r="F132" s="81" t="b">
        <v>0</v>
      </c>
      <c r="G132" s="81" t="b">
        <v>0</v>
      </c>
    </row>
    <row r="133" spans="1:7" ht="15">
      <c r="A133" s="80" t="s">
        <v>1271</v>
      </c>
      <c r="B133" s="81">
        <v>2</v>
      </c>
      <c r="C133" s="92">
        <v>0.0026547564380093617</v>
      </c>
      <c r="D133" s="81" t="s">
        <v>1057</v>
      </c>
      <c r="E133" s="81" t="b">
        <v>0</v>
      </c>
      <c r="F133" s="81" t="b">
        <v>0</v>
      </c>
      <c r="G133" s="81" t="b">
        <v>0</v>
      </c>
    </row>
    <row r="134" spans="1:7" ht="15">
      <c r="A134" s="80" t="s">
        <v>8748</v>
      </c>
      <c r="B134" s="81">
        <v>2</v>
      </c>
      <c r="C134" s="92">
        <v>0.0026547564380093617</v>
      </c>
      <c r="D134" s="81" t="s">
        <v>1057</v>
      </c>
      <c r="E134" s="81" t="b">
        <v>0</v>
      </c>
      <c r="F134" s="81" t="b">
        <v>0</v>
      </c>
      <c r="G134" s="81" t="b">
        <v>0</v>
      </c>
    </row>
    <row r="135" spans="1:7" ht="15">
      <c r="A135" s="80" t="s">
        <v>8749</v>
      </c>
      <c r="B135" s="81">
        <v>2</v>
      </c>
      <c r="C135" s="92">
        <v>0.0026547564380093617</v>
      </c>
      <c r="D135" s="81" t="s">
        <v>1057</v>
      </c>
      <c r="E135" s="81" t="b">
        <v>0</v>
      </c>
      <c r="F135" s="81" t="b">
        <v>0</v>
      </c>
      <c r="G135" s="81" t="b">
        <v>0</v>
      </c>
    </row>
    <row r="136" spans="1:7" ht="15">
      <c r="A136" s="80" t="s">
        <v>575</v>
      </c>
      <c r="B136" s="81">
        <v>2</v>
      </c>
      <c r="C136" s="92">
        <v>0.0026547564380093617</v>
      </c>
      <c r="D136" s="81" t="s">
        <v>1057</v>
      </c>
      <c r="E136" s="81" t="b">
        <v>0</v>
      </c>
      <c r="F136" s="81" t="b">
        <v>0</v>
      </c>
      <c r="G136" s="81" t="b">
        <v>0</v>
      </c>
    </row>
    <row r="137" spans="1:7" ht="15">
      <c r="A137" s="80" t="s">
        <v>594</v>
      </c>
      <c r="B137" s="81">
        <v>2</v>
      </c>
      <c r="C137" s="92">
        <v>0.0026547564380093617</v>
      </c>
      <c r="D137" s="81" t="s">
        <v>1057</v>
      </c>
      <c r="E137" s="81" t="b">
        <v>0</v>
      </c>
      <c r="F137" s="81" t="b">
        <v>0</v>
      </c>
      <c r="G137" s="81" t="b">
        <v>0</v>
      </c>
    </row>
    <row r="138" spans="1:7" ht="15">
      <c r="A138" s="80" t="s">
        <v>514</v>
      </c>
      <c r="B138" s="81">
        <v>2</v>
      </c>
      <c r="C138" s="92">
        <v>0.0026547564380093617</v>
      </c>
      <c r="D138" s="81" t="s">
        <v>1057</v>
      </c>
      <c r="E138" s="81" t="b">
        <v>0</v>
      </c>
      <c r="F138" s="81" t="b">
        <v>0</v>
      </c>
      <c r="G138" s="81" t="b">
        <v>0</v>
      </c>
    </row>
    <row r="139" spans="1:7" ht="15">
      <c r="A139" s="80" t="s">
        <v>414</v>
      </c>
      <c r="B139" s="81">
        <v>2</v>
      </c>
      <c r="C139" s="92">
        <v>0.0026547564380093617</v>
      </c>
      <c r="D139" s="81" t="s">
        <v>1057</v>
      </c>
      <c r="E139" s="81" t="b">
        <v>0</v>
      </c>
      <c r="F139" s="81" t="b">
        <v>0</v>
      </c>
      <c r="G139" s="81" t="b">
        <v>0</v>
      </c>
    </row>
    <row r="140" spans="1:7" ht="15">
      <c r="A140" s="80" t="s">
        <v>1283</v>
      </c>
      <c r="B140" s="81">
        <v>2</v>
      </c>
      <c r="C140" s="92">
        <v>0.0026547564380093617</v>
      </c>
      <c r="D140" s="81" t="s">
        <v>1057</v>
      </c>
      <c r="E140" s="81" t="b">
        <v>0</v>
      </c>
      <c r="F140" s="81" t="b">
        <v>0</v>
      </c>
      <c r="G140" s="81" t="b">
        <v>0</v>
      </c>
    </row>
    <row r="141" spans="1:7" ht="15">
      <c r="A141" s="80" t="s">
        <v>985</v>
      </c>
      <c r="B141" s="81">
        <v>2</v>
      </c>
      <c r="C141" s="92">
        <v>0.0026547564380093617</v>
      </c>
      <c r="D141" s="81" t="s">
        <v>1057</v>
      </c>
      <c r="E141" s="81" t="b">
        <v>0</v>
      </c>
      <c r="F141" s="81" t="b">
        <v>0</v>
      </c>
      <c r="G141" s="81" t="b">
        <v>0</v>
      </c>
    </row>
    <row r="142" spans="1:7" ht="15">
      <c r="A142" s="80" t="s">
        <v>8750</v>
      </c>
      <c r="B142" s="81">
        <v>2</v>
      </c>
      <c r="C142" s="92">
        <v>0.0026547564380093617</v>
      </c>
      <c r="D142" s="81" t="s">
        <v>1057</v>
      </c>
      <c r="E142" s="81" t="b">
        <v>0</v>
      </c>
      <c r="F142" s="81" t="b">
        <v>0</v>
      </c>
      <c r="G142" s="81" t="b">
        <v>0</v>
      </c>
    </row>
    <row r="143" spans="1:7" ht="15">
      <c r="A143" s="80" t="s">
        <v>8751</v>
      </c>
      <c r="B143" s="81">
        <v>2</v>
      </c>
      <c r="C143" s="92">
        <v>0.0026547564380093617</v>
      </c>
      <c r="D143" s="81" t="s">
        <v>1057</v>
      </c>
      <c r="E143" s="81" t="b">
        <v>0</v>
      </c>
      <c r="F143" s="81" t="b">
        <v>0</v>
      </c>
      <c r="G143" s="81" t="b">
        <v>0</v>
      </c>
    </row>
    <row r="144" spans="1:7" ht="15">
      <c r="A144" s="80" t="s">
        <v>486</v>
      </c>
      <c r="B144" s="81">
        <v>2</v>
      </c>
      <c r="C144" s="92">
        <v>0.0026547564380093617</v>
      </c>
      <c r="D144" s="81" t="s">
        <v>1057</v>
      </c>
      <c r="E144" s="81" t="b">
        <v>0</v>
      </c>
      <c r="F144" s="81" t="b">
        <v>0</v>
      </c>
      <c r="G144" s="81" t="b">
        <v>0</v>
      </c>
    </row>
    <row r="145" spans="1:7" ht="15">
      <c r="A145" s="80" t="s">
        <v>8048</v>
      </c>
      <c r="B145" s="81">
        <v>2</v>
      </c>
      <c r="C145" s="92">
        <v>0.0026547564380093617</v>
      </c>
      <c r="D145" s="81" t="s">
        <v>1057</v>
      </c>
      <c r="E145" s="81" t="b">
        <v>0</v>
      </c>
      <c r="F145" s="81" t="b">
        <v>0</v>
      </c>
      <c r="G145" s="81" t="b">
        <v>0</v>
      </c>
    </row>
    <row r="146" spans="1:7" ht="15">
      <c r="A146" s="80" t="s">
        <v>8752</v>
      </c>
      <c r="B146" s="81">
        <v>2</v>
      </c>
      <c r="C146" s="92">
        <v>0.0026547564380093617</v>
      </c>
      <c r="D146" s="81" t="s">
        <v>1057</v>
      </c>
      <c r="E146" s="81" t="b">
        <v>0</v>
      </c>
      <c r="F146" s="81" t="b">
        <v>0</v>
      </c>
      <c r="G146" s="81" t="b">
        <v>0</v>
      </c>
    </row>
    <row r="147" spans="1:7" ht="15">
      <c r="A147" s="80" t="s">
        <v>944</v>
      </c>
      <c r="B147" s="81">
        <v>2</v>
      </c>
      <c r="C147" s="92">
        <v>0.0026547564380093617</v>
      </c>
      <c r="D147" s="81" t="s">
        <v>1057</v>
      </c>
      <c r="E147" s="81" t="b">
        <v>0</v>
      </c>
      <c r="F147" s="81" t="b">
        <v>0</v>
      </c>
      <c r="G147" s="81" t="b">
        <v>0</v>
      </c>
    </row>
    <row r="148" spans="1:7" ht="15">
      <c r="A148" s="80" t="s">
        <v>8753</v>
      </c>
      <c r="B148" s="81">
        <v>2</v>
      </c>
      <c r="C148" s="92">
        <v>0.0026547564380093617</v>
      </c>
      <c r="D148" s="81" t="s">
        <v>1057</v>
      </c>
      <c r="E148" s="81" t="b">
        <v>0</v>
      </c>
      <c r="F148" s="81" t="b">
        <v>0</v>
      </c>
      <c r="G148" s="81" t="b">
        <v>0</v>
      </c>
    </row>
    <row r="149" spans="1:7" ht="15">
      <c r="A149" s="80" t="s">
        <v>8754</v>
      </c>
      <c r="B149" s="81">
        <v>2</v>
      </c>
      <c r="C149" s="92">
        <v>0.0026547564380093617</v>
      </c>
      <c r="D149" s="81" t="s">
        <v>1057</v>
      </c>
      <c r="E149" s="81" t="b">
        <v>0</v>
      </c>
      <c r="F149" s="81" t="b">
        <v>0</v>
      </c>
      <c r="G149" s="81" t="b">
        <v>0</v>
      </c>
    </row>
    <row r="150" spans="1:7" ht="15">
      <c r="A150" s="80" t="s">
        <v>8755</v>
      </c>
      <c r="B150" s="81">
        <v>2</v>
      </c>
      <c r="C150" s="92">
        <v>0.0026547564380093617</v>
      </c>
      <c r="D150" s="81" t="s">
        <v>1057</v>
      </c>
      <c r="E150" s="81" t="b">
        <v>0</v>
      </c>
      <c r="F150" s="81" t="b">
        <v>0</v>
      </c>
      <c r="G150" s="81" t="b">
        <v>0</v>
      </c>
    </row>
    <row r="151" spans="1:7" ht="15">
      <c r="A151" s="80" t="s">
        <v>276</v>
      </c>
      <c r="B151" s="81">
        <v>2</v>
      </c>
      <c r="C151" s="92">
        <v>0.0026547564380093617</v>
      </c>
      <c r="D151" s="81" t="s">
        <v>1057</v>
      </c>
      <c r="E151" s="81" t="b">
        <v>0</v>
      </c>
      <c r="F151" s="81" t="b">
        <v>0</v>
      </c>
      <c r="G151" s="81" t="b">
        <v>0</v>
      </c>
    </row>
    <row r="152" spans="1:7" ht="15">
      <c r="A152" s="80" t="s">
        <v>701</v>
      </c>
      <c r="B152" s="81">
        <v>2</v>
      </c>
      <c r="C152" s="92">
        <v>0.0026547564380093617</v>
      </c>
      <c r="D152" s="81" t="s">
        <v>1057</v>
      </c>
      <c r="E152" s="81" t="b">
        <v>0</v>
      </c>
      <c r="F152" s="81" t="b">
        <v>0</v>
      </c>
      <c r="G152" s="81" t="b">
        <v>0</v>
      </c>
    </row>
    <row r="153" spans="1:7" ht="15">
      <c r="A153" s="80" t="s">
        <v>577</v>
      </c>
      <c r="B153" s="81">
        <v>2</v>
      </c>
      <c r="C153" s="92">
        <v>0.0026547564380093617</v>
      </c>
      <c r="D153" s="81" t="s">
        <v>1057</v>
      </c>
      <c r="E153" s="81" t="b">
        <v>0</v>
      </c>
      <c r="F153" s="81" t="b">
        <v>0</v>
      </c>
      <c r="G153" s="81" t="b">
        <v>0</v>
      </c>
    </row>
    <row r="154" spans="1:7" ht="15">
      <c r="A154" s="80" t="s">
        <v>392</v>
      </c>
      <c r="B154" s="81">
        <v>2</v>
      </c>
      <c r="C154" s="92">
        <v>0.0026547564380093617</v>
      </c>
      <c r="D154" s="81" t="s">
        <v>1057</v>
      </c>
      <c r="E154" s="81" t="b">
        <v>0</v>
      </c>
      <c r="F154" s="81" t="b">
        <v>0</v>
      </c>
      <c r="G154" s="81" t="b">
        <v>0</v>
      </c>
    </row>
    <row r="155" spans="1:7" ht="15">
      <c r="A155" s="80" t="s">
        <v>8756</v>
      </c>
      <c r="B155" s="81">
        <v>2</v>
      </c>
      <c r="C155" s="92">
        <v>0.0026547564380093617</v>
      </c>
      <c r="D155" s="81" t="s">
        <v>1057</v>
      </c>
      <c r="E155" s="81" t="b">
        <v>0</v>
      </c>
      <c r="F155" s="81" t="b">
        <v>0</v>
      </c>
      <c r="G155" s="81" t="b">
        <v>0</v>
      </c>
    </row>
    <row r="156" spans="1:7" ht="15">
      <c r="A156" s="80" t="s">
        <v>1346</v>
      </c>
      <c r="B156" s="81">
        <v>2</v>
      </c>
      <c r="C156" s="92">
        <v>0.0026547564380093617</v>
      </c>
      <c r="D156" s="81" t="s">
        <v>1057</v>
      </c>
      <c r="E156" s="81" t="b">
        <v>0</v>
      </c>
      <c r="F156" s="81" t="b">
        <v>0</v>
      </c>
      <c r="G156" s="81" t="b">
        <v>0</v>
      </c>
    </row>
    <row r="157" spans="1:7" ht="15">
      <c r="A157" s="80" t="s">
        <v>900</v>
      </c>
      <c r="B157" s="81">
        <v>2</v>
      </c>
      <c r="C157" s="92">
        <v>0.0026547564380093617</v>
      </c>
      <c r="D157" s="81" t="s">
        <v>1057</v>
      </c>
      <c r="E157" s="81" t="b">
        <v>0</v>
      </c>
      <c r="F157" s="81" t="b">
        <v>0</v>
      </c>
      <c r="G157" s="81" t="b">
        <v>0</v>
      </c>
    </row>
    <row r="158" spans="1:7" ht="15">
      <c r="A158" s="80" t="s">
        <v>8049</v>
      </c>
      <c r="B158" s="81">
        <v>29</v>
      </c>
      <c r="C158" s="92">
        <v>0.00469522514341656</v>
      </c>
      <c r="D158" s="81" t="s">
        <v>361</v>
      </c>
      <c r="E158" s="81" t="b">
        <v>0</v>
      </c>
      <c r="F158" s="81" t="b">
        <v>0</v>
      </c>
      <c r="G158" s="81" t="b">
        <v>0</v>
      </c>
    </row>
    <row r="159" spans="1:7" ht="15">
      <c r="A159" s="80" t="s">
        <v>458</v>
      </c>
      <c r="B159" s="81">
        <v>22</v>
      </c>
      <c r="C159" s="92">
        <v>0.013358647238706852</v>
      </c>
      <c r="D159" s="81" t="s">
        <v>361</v>
      </c>
      <c r="E159" s="81" t="b">
        <v>0</v>
      </c>
      <c r="F159" s="81" t="b">
        <v>0</v>
      </c>
      <c r="G159" s="81" t="b">
        <v>0</v>
      </c>
    </row>
    <row r="160" spans="1:7" ht="15">
      <c r="A160" s="80" t="s">
        <v>8694</v>
      </c>
      <c r="B160" s="81">
        <v>16</v>
      </c>
      <c r="C160" s="92">
        <v>0.00971537980996862</v>
      </c>
      <c r="D160" s="81" t="s">
        <v>361</v>
      </c>
      <c r="E160" s="81" t="b">
        <v>0</v>
      </c>
      <c r="F160" s="81" t="b">
        <v>0</v>
      </c>
      <c r="G160" s="81" t="b">
        <v>0</v>
      </c>
    </row>
    <row r="161" spans="1:7" ht="15">
      <c r="A161" s="80" t="s">
        <v>1051</v>
      </c>
      <c r="B161" s="81">
        <v>16</v>
      </c>
      <c r="C161" s="92">
        <v>0.00971537980996862</v>
      </c>
      <c r="D161" s="81" t="s">
        <v>361</v>
      </c>
      <c r="E161" s="81" t="b">
        <v>0</v>
      </c>
      <c r="F161" s="81" t="b">
        <v>0</v>
      </c>
      <c r="G161" s="81" t="b">
        <v>0</v>
      </c>
    </row>
    <row r="162" spans="1:7" ht="15">
      <c r="A162" s="80" t="s">
        <v>1024</v>
      </c>
      <c r="B162" s="81">
        <v>14</v>
      </c>
      <c r="C162" s="92">
        <v>0.014532482549295643</v>
      </c>
      <c r="D162" s="81" t="s">
        <v>361</v>
      </c>
      <c r="E162" s="81" t="b">
        <v>0</v>
      </c>
      <c r="F162" s="81" t="b">
        <v>0</v>
      </c>
      <c r="G162" s="81" t="b">
        <v>0</v>
      </c>
    </row>
    <row r="163" spans="1:7" ht="15">
      <c r="A163" s="80" t="s">
        <v>8695</v>
      </c>
      <c r="B163" s="81">
        <v>14</v>
      </c>
      <c r="C163" s="92">
        <v>0.009900762950425327</v>
      </c>
      <c r="D163" s="81" t="s">
        <v>361</v>
      </c>
      <c r="E163" s="81" t="b">
        <v>0</v>
      </c>
      <c r="F163" s="81" t="b">
        <v>0</v>
      </c>
      <c r="G163" s="81" t="b">
        <v>0</v>
      </c>
    </row>
    <row r="164" spans="1:7" ht="15">
      <c r="A164" s="80" t="s">
        <v>651</v>
      </c>
      <c r="B164" s="81">
        <v>11</v>
      </c>
      <c r="C164" s="92">
        <v>0.009765530985689112</v>
      </c>
      <c r="D164" s="81" t="s">
        <v>361</v>
      </c>
      <c r="E164" s="81" t="b">
        <v>0</v>
      </c>
      <c r="F164" s="81" t="b">
        <v>0</v>
      </c>
      <c r="G164" s="81" t="b">
        <v>0</v>
      </c>
    </row>
    <row r="165" spans="1:7" ht="15">
      <c r="A165" s="80" t="s">
        <v>775</v>
      </c>
      <c r="B165" s="81">
        <v>11</v>
      </c>
      <c r="C165" s="92">
        <v>0.009765530985689112</v>
      </c>
      <c r="D165" s="81" t="s">
        <v>361</v>
      </c>
      <c r="E165" s="81" t="b">
        <v>0</v>
      </c>
      <c r="F165" s="81" t="b">
        <v>0</v>
      </c>
      <c r="G165" s="81" t="b">
        <v>0</v>
      </c>
    </row>
    <row r="166" spans="1:7" ht="15">
      <c r="A166" s="80" t="s">
        <v>585</v>
      </c>
      <c r="B166" s="81">
        <v>10</v>
      </c>
      <c r="C166" s="92">
        <v>0.009591422427022194</v>
      </c>
      <c r="D166" s="81" t="s">
        <v>361</v>
      </c>
      <c r="E166" s="81" t="b">
        <v>0</v>
      </c>
      <c r="F166" s="81" t="b">
        <v>0</v>
      </c>
      <c r="G166" s="81" t="b">
        <v>0</v>
      </c>
    </row>
    <row r="167" spans="1:7" ht="15">
      <c r="A167" s="80" t="s">
        <v>698</v>
      </c>
      <c r="B167" s="81">
        <v>10</v>
      </c>
      <c r="C167" s="92">
        <v>0.009591422427022194</v>
      </c>
      <c r="D167" s="81" t="s">
        <v>361</v>
      </c>
      <c r="E167" s="81" t="b">
        <v>0</v>
      </c>
      <c r="F167" s="81" t="b">
        <v>0</v>
      </c>
      <c r="G167" s="81" t="b">
        <v>0</v>
      </c>
    </row>
    <row r="168" spans="1:7" ht="15">
      <c r="A168" s="80" t="s">
        <v>8697</v>
      </c>
      <c r="B168" s="81">
        <v>9</v>
      </c>
      <c r="C168" s="92">
        <v>0.010136056248238092</v>
      </c>
      <c r="D168" s="81" t="s">
        <v>361</v>
      </c>
      <c r="E168" s="81" t="b">
        <v>0</v>
      </c>
      <c r="F168" s="81" t="b">
        <v>0</v>
      </c>
      <c r="G168" s="81" t="b">
        <v>0</v>
      </c>
    </row>
    <row r="169" spans="1:7" ht="15">
      <c r="A169" s="80" t="s">
        <v>8704</v>
      </c>
      <c r="B169" s="81">
        <v>9</v>
      </c>
      <c r="C169" s="92">
        <v>0.009342310210261485</v>
      </c>
      <c r="D169" s="81" t="s">
        <v>361</v>
      </c>
      <c r="E169" s="81" t="b">
        <v>0</v>
      </c>
      <c r="F169" s="81" t="b">
        <v>0</v>
      </c>
      <c r="G169" s="81" t="b">
        <v>0</v>
      </c>
    </row>
    <row r="170" spans="1:7" ht="15">
      <c r="A170" s="80" t="s">
        <v>8699</v>
      </c>
      <c r="B170" s="81">
        <v>9</v>
      </c>
      <c r="C170" s="92">
        <v>0.009342310210261485</v>
      </c>
      <c r="D170" s="81" t="s">
        <v>361</v>
      </c>
      <c r="E170" s="81" t="b">
        <v>0</v>
      </c>
      <c r="F170" s="81" t="b">
        <v>0</v>
      </c>
      <c r="G170" s="81" t="b">
        <v>0</v>
      </c>
    </row>
    <row r="171" spans="1:7" ht="15">
      <c r="A171" s="80" t="s">
        <v>649</v>
      </c>
      <c r="B171" s="81">
        <v>9</v>
      </c>
      <c r="C171" s="92">
        <v>0.009342310210261485</v>
      </c>
      <c r="D171" s="81" t="s">
        <v>361</v>
      </c>
      <c r="E171" s="81" t="b">
        <v>0</v>
      </c>
      <c r="F171" s="81" t="b">
        <v>0</v>
      </c>
      <c r="G171" s="81" t="b">
        <v>0</v>
      </c>
    </row>
    <row r="172" spans="1:7" ht="15">
      <c r="A172" s="80" t="s">
        <v>8702</v>
      </c>
      <c r="B172" s="81">
        <v>8</v>
      </c>
      <c r="C172" s="92">
        <v>0.009009827776211638</v>
      </c>
      <c r="D172" s="81" t="s">
        <v>361</v>
      </c>
      <c r="E172" s="81" t="b">
        <v>0</v>
      </c>
      <c r="F172" s="81" t="b">
        <v>0</v>
      </c>
      <c r="G172" s="81" t="b">
        <v>0</v>
      </c>
    </row>
    <row r="173" spans="1:7" ht="15">
      <c r="A173" s="80" t="s">
        <v>1177</v>
      </c>
      <c r="B173" s="81">
        <v>8</v>
      </c>
      <c r="C173" s="92">
        <v>0.009009827776211638</v>
      </c>
      <c r="D173" s="81" t="s">
        <v>361</v>
      </c>
      <c r="E173" s="81" t="b">
        <v>0</v>
      </c>
      <c r="F173" s="81" t="b">
        <v>0</v>
      </c>
      <c r="G173" s="81" t="b">
        <v>0</v>
      </c>
    </row>
    <row r="174" spans="1:7" ht="15">
      <c r="A174" s="80" t="s">
        <v>8700</v>
      </c>
      <c r="B174" s="81">
        <v>8</v>
      </c>
      <c r="C174" s="92">
        <v>0.009009827776211638</v>
      </c>
      <c r="D174" s="81" t="s">
        <v>361</v>
      </c>
      <c r="E174" s="81" t="b">
        <v>0</v>
      </c>
      <c r="F174" s="81" t="b">
        <v>0</v>
      </c>
      <c r="G174" s="81" t="b">
        <v>0</v>
      </c>
    </row>
    <row r="175" spans="1:7" ht="15">
      <c r="A175" s="80" t="s">
        <v>8703</v>
      </c>
      <c r="B175" s="81">
        <v>8</v>
      </c>
      <c r="C175" s="92">
        <v>0.009009827776211638</v>
      </c>
      <c r="D175" s="81" t="s">
        <v>361</v>
      </c>
      <c r="E175" s="81" t="b">
        <v>0</v>
      </c>
      <c r="F175" s="81" t="b">
        <v>0</v>
      </c>
      <c r="G175" s="81" t="b">
        <v>0</v>
      </c>
    </row>
    <row r="176" spans="1:7" ht="15">
      <c r="A176" s="80" t="s">
        <v>8705</v>
      </c>
      <c r="B176" s="81">
        <v>8</v>
      </c>
      <c r="C176" s="92">
        <v>0.009809716700041798</v>
      </c>
      <c r="D176" s="81" t="s">
        <v>361</v>
      </c>
      <c r="E176" s="81" t="b">
        <v>0</v>
      </c>
      <c r="F176" s="81" t="b">
        <v>0</v>
      </c>
      <c r="G176" s="81" t="b">
        <v>0</v>
      </c>
    </row>
    <row r="177" spans="1:7" ht="15">
      <c r="A177" s="80" t="s">
        <v>799</v>
      </c>
      <c r="B177" s="81">
        <v>8</v>
      </c>
      <c r="C177" s="92">
        <v>0.009009827776211638</v>
      </c>
      <c r="D177" s="81" t="s">
        <v>361</v>
      </c>
      <c r="E177" s="81" t="b">
        <v>0</v>
      </c>
      <c r="F177" s="81" t="b">
        <v>0</v>
      </c>
      <c r="G177" s="81" t="b">
        <v>0</v>
      </c>
    </row>
    <row r="178" spans="1:7" ht="15">
      <c r="A178" s="80" t="s">
        <v>8701</v>
      </c>
      <c r="B178" s="81">
        <v>8</v>
      </c>
      <c r="C178" s="92">
        <v>0.009009827776211638</v>
      </c>
      <c r="D178" s="81" t="s">
        <v>361</v>
      </c>
      <c r="E178" s="81" t="b">
        <v>0</v>
      </c>
      <c r="F178" s="81" t="b">
        <v>0</v>
      </c>
      <c r="G178" s="81" t="b">
        <v>0</v>
      </c>
    </row>
    <row r="179" spans="1:7" ht="15">
      <c r="A179" s="80" t="s">
        <v>8696</v>
      </c>
      <c r="B179" s="81">
        <v>8</v>
      </c>
      <c r="C179" s="92">
        <v>0.009009827776211638</v>
      </c>
      <c r="D179" s="81" t="s">
        <v>361</v>
      </c>
      <c r="E179" s="81" t="b">
        <v>0</v>
      </c>
      <c r="F179" s="81" t="b">
        <v>0</v>
      </c>
      <c r="G179" s="81" t="b">
        <v>0</v>
      </c>
    </row>
    <row r="180" spans="1:7" ht="15">
      <c r="A180" s="80" t="s">
        <v>8698</v>
      </c>
      <c r="B180" s="81">
        <v>8</v>
      </c>
      <c r="C180" s="92">
        <v>0.009009827776211638</v>
      </c>
      <c r="D180" s="81" t="s">
        <v>361</v>
      </c>
      <c r="E180" s="81" t="b">
        <v>0</v>
      </c>
      <c r="F180" s="81" t="b">
        <v>0</v>
      </c>
      <c r="G180" s="81" t="b">
        <v>0</v>
      </c>
    </row>
    <row r="181" spans="1:7" ht="15">
      <c r="A181" s="80" t="s">
        <v>619</v>
      </c>
      <c r="B181" s="81">
        <v>7</v>
      </c>
      <c r="C181" s="92">
        <v>0.011516719941509093</v>
      </c>
      <c r="D181" s="81" t="s">
        <v>361</v>
      </c>
      <c r="E181" s="81" t="b">
        <v>0</v>
      </c>
      <c r="F181" s="81" t="b">
        <v>0</v>
      </c>
      <c r="G181" s="81" t="b">
        <v>0</v>
      </c>
    </row>
    <row r="182" spans="1:7" ht="15">
      <c r="A182" s="80" t="s">
        <v>390</v>
      </c>
      <c r="B182" s="81">
        <v>7</v>
      </c>
      <c r="C182" s="92">
        <v>0.008583502112536574</v>
      </c>
      <c r="D182" s="81" t="s">
        <v>361</v>
      </c>
      <c r="E182" s="81" t="b">
        <v>0</v>
      </c>
      <c r="F182" s="81" t="b">
        <v>0</v>
      </c>
      <c r="G182" s="81" t="b">
        <v>0</v>
      </c>
    </row>
    <row r="183" spans="1:7" ht="15">
      <c r="A183" s="80" t="s">
        <v>8711</v>
      </c>
      <c r="B183" s="81">
        <v>6</v>
      </c>
      <c r="C183" s="92">
        <v>0.008868956859633813</v>
      </c>
      <c r="D183" s="81" t="s">
        <v>361</v>
      </c>
      <c r="E183" s="81" t="b">
        <v>0</v>
      </c>
      <c r="F183" s="81" t="b">
        <v>0</v>
      </c>
      <c r="G183" s="81" t="b">
        <v>0</v>
      </c>
    </row>
    <row r="184" spans="1:7" ht="15">
      <c r="A184" s="80" t="s">
        <v>8710</v>
      </c>
      <c r="B184" s="81">
        <v>6</v>
      </c>
      <c r="C184" s="92">
        <v>0.008049840521210107</v>
      </c>
      <c r="D184" s="81" t="s">
        <v>361</v>
      </c>
      <c r="E184" s="81" t="b">
        <v>0</v>
      </c>
      <c r="F184" s="81" t="b">
        <v>0</v>
      </c>
      <c r="G184" s="81" t="b">
        <v>0</v>
      </c>
    </row>
    <row r="185" spans="1:7" ht="15">
      <c r="A185" s="80" t="s">
        <v>1322</v>
      </c>
      <c r="B185" s="81">
        <v>5</v>
      </c>
      <c r="C185" s="92">
        <v>0.007390797383028177</v>
      </c>
      <c r="D185" s="81" t="s">
        <v>361</v>
      </c>
      <c r="E185" s="81" t="b">
        <v>0</v>
      </c>
      <c r="F185" s="81" t="b">
        <v>0</v>
      </c>
      <c r="G185" s="81" t="b">
        <v>0</v>
      </c>
    </row>
    <row r="186" spans="1:7" ht="15">
      <c r="A186" s="80" t="s">
        <v>8718</v>
      </c>
      <c r="B186" s="81">
        <v>4</v>
      </c>
      <c r="C186" s="92">
        <v>0.0065809828237194815</v>
      </c>
      <c r="D186" s="81" t="s">
        <v>361</v>
      </c>
      <c r="E186" s="81" t="b">
        <v>0</v>
      </c>
      <c r="F186" s="81" t="b">
        <v>0</v>
      </c>
      <c r="G186" s="81" t="b">
        <v>0</v>
      </c>
    </row>
    <row r="187" spans="1:7" ht="15">
      <c r="A187" s="80" t="s">
        <v>419</v>
      </c>
      <c r="B187" s="81">
        <v>4</v>
      </c>
      <c r="C187" s="92">
        <v>0.0065809828237194815</v>
      </c>
      <c r="D187" s="81" t="s">
        <v>361</v>
      </c>
      <c r="E187" s="81" t="b">
        <v>0</v>
      </c>
      <c r="F187" s="81" t="b">
        <v>0</v>
      </c>
      <c r="G187" s="81" t="b">
        <v>0</v>
      </c>
    </row>
    <row r="188" spans="1:7" ht="15">
      <c r="A188" s="80" t="s">
        <v>586</v>
      </c>
      <c r="B188" s="81">
        <v>4</v>
      </c>
      <c r="C188" s="92">
        <v>0.0065809828237194815</v>
      </c>
      <c r="D188" s="81" t="s">
        <v>361</v>
      </c>
      <c r="E188" s="81" t="b">
        <v>0</v>
      </c>
      <c r="F188" s="81" t="b">
        <v>0</v>
      </c>
      <c r="G188" s="81" t="b">
        <v>0</v>
      </c>
    </row>
    <row r="189" spans="1:7" ht="15">
      <c r="A189" s="80" t="s">
        <v>8706</v>
      </c>
      <c r="B189" s="81">
        <v>4</v>
      </c>
      <c r="C189" s="92">
        <v>0.0065809828237194815</v>
      </c>
      <c r="D189" s="81" t="s">
        <v>361</v>
      </c>
      <c r="E189" s="81" t="b">
        <v>0</v>
      </c>
      <c r="F189" s="81" t="b">
        <v>0</v>
      </c>
      <c r="G189" s="81" t="b">
        <v>0</v>
      </c>
    </row>
    <row r="190" spans="1:7" ht="15">
      <c r="A190" s="80" t="s">
        <v>8716</v>
      </c>
      <c r="B190" s="81">
        <v>3</v>
      </c>
      <c r="C190" s="92">
        <v>0.005581971962315301</v>
      </c>
      <c r="D190" s="81" t="s">
        <v>361</v>
      </c>
      <c r="E190" s="81" t="b">
        <v>0</v>
      </c>
      <c r="F190" s="81" t="b">
        <v>0</v>
      </c>
      <c r="G190" s="81" t="b">
        <v>0</v>
      </c>
    </row>
    <row r="191" spans="1:7" ht="15">
      <c r="A191" s="80" t="s">
        <v>887</v>
      </c>
      <c r="B191" s="81">
        <v>3</v>
      </c>
      <c r="C191" s="92">
        <v>0.005581971962315301</v>
      </c>
      <c r="D191" s="81" t="s">
        <v>361</v>
      </c>
      <c r="E191" s="81" t="b">
        <v>0</v>
      </c>
      <c r="F191" s="81" t="b">
        <v>0</v>
      </c>
      <c r="G191" s="81" t="b">
        <v>0</v>
      </c>
    </row>
    <row r="192" spans="1:7" ht="15">
      <c r="A192" s="80" t="s">
        <v>8728</v>
      </c>
      <c r="B192" s="81">
        <v>3</v>
      </c>
      <c r="C192" s="92">
        <v>0.005581971962315301</v>
      </c>
      <c r="D192" s="81" t="s">
        <v>361</v>
      </c>
      <c r="E192" s="81" t="b">
        <v>0</v>
      </c>
      <c r="F192" s="81" t="b">
        <v>0</v>
      </c>
      <c r="G192" s="81" t="b">
        <v>0</v>
      </c>
    </row>
    <row r="193" spans="1:7" ht="15">
      <c r="A193" s="80" t="s">
        <v>1048</v>
      </c>
      <c r="B193" s="81">
        <v>3</v>
      </c>
      <c r="C193" s="92">
        <v>0.005581971962315301</v>
      </c>
      <c r="D193" s="81" t="s">
        <v>361</v>
      </c>
      <c r="E193" s="81" t="b">
        <v>0</v>
      </c>
      <c r="F193" s="81" t="b">
        <v>0</v>
      </c>
      <c r="G193" s="81" t="b">
        <v>0</v>
      </c>
    </row>
    <row r="194" spans="1:7" ht="15">
      <c r="A194" s="80" t="s">
        <v>423</v>
      </c>
      <c r="B194" s="81">
        <v>3</v>
      </c>
      <c r="C194" s="92">
        <v>0.005581971962315301</v>
      </c>
      <c r="D194" s="81" t="s">
        <v>361</v>
      </c>
      <c r="E194" s="81" t="b">
        <v>0</v>
      </c>
      <c r="F194" s="81" t="b">
        <v>0</v>
      </c>
      <c r="G194" s="81" t="b">
        <v>0</v>
      </c>
    </row>
    <row r="195" spans="1:7" ht="15">
      <c r="A195" s="80" t="s">
        <v>1179</v>
      </c>
      <c r="B195" s="81">
        <v>3</v>
      </c>
      <c r="C195" s="92">
        <v>0.005581971962315301</v>
      </c>
      <c r="D195" s="81" t="s">
        <v>361</v>
      </c>
      <c r="E195" s="81" t="b">
        <v>0</v>
      </c>
      <c r="F195" s="81" t="b">
        <v>0</v>
      </c>
      <c r="G195" s="81" t="b">
        <v>0</v>
      </c>
    </row>
    <row r="196" spans="1:7" ht="15">
      <c r="A196" s="80" t="s">
        <v>587</v>
      </c>
      <c r="B196" s="81">
        <v>3</v>
      </c>
      <c r="C196" s="92">
        <v>0.005581971962315301</v>
      </c>
      <c r="D196" s="81" t="s">
        <v>361</v>
      </c>
      <c r="E196" s="81" t="b">
        <v>0</v>
      </c>
      <c r="F196" s="81" t="b">
        <v>0</v>
      </c>
      <c r="G196" s="81" t="b">
        <v>0</v>
      </c>
    </row>
    <row r="197" spans="1:7" ht="15">
      <c r="A197" s="80" t="s">
        <v>8709</v>
      </c>
      <c r="B197" s="81">
        <v>3</v>
      </c>
      <c r="C197" s="92">
        <v>0.005581971962315301</v>
      </c>
      <c r="D197" s="81" t="s">
        <v>361</v>
      </c>
      <c r="E197" s="81" t="b">
        <v>0</v>
      </c>
      <c r="F197" s="81" t="b">
        <v>0</v>
      </c>
      <c r="G197" s="81" t="b">
        <v>0</v>
      </c>
    </row>
    <row r="198" spans="1:7" ht="15">
      <c r="A198" s="80" t="s">
        <v>1097</v>
      </c>
      <c r="B198" s="81">
        <v>3</v>
      </c>
      <c r="C198" s="92">
        <v>0.005581971962315301</v>
      </c>
      <c r="D198" s="81" t="s">
        <v>361</v>
      </c>
      <c r="E198" s="81" t="b">
        <v>0</v>
      </c>
      <c r="F198" s="81" t="b">
        <v>0</v>
      </c>
      <c r="G198" s="81" t="b">
        <v>0</v>
      </c>
    </row>
    <row r="199" spans="1:7" ht="15">
      <c r="A199" s="80" t="s">
        <v>8723</v>
      </c>
      <c r="B199" s="81">
        <v>3</v>
      </c>
      <c r="C199" s="92">
        <v>0.005581971962315301</v>
      </c>
      <c r="D199" s="81" t="s">
        <v>361</v>
      </c>
      <c r="E199" s="81" t="b">
        <v>0</v>
      </c>
      <c r="F199" s="81" t="b">
        <v>0</v>
      </c>
      <c r="G199" s="81" t="b">
        <v>0</v>
      </c>
    </row>
    <row r="200" spans="1:7" ht="15">
      <c r="A200" s="80" t="s">
        <v>8720</v>
      </c>
      <c r="B200" s="81">
        <v>3</v>
      </c>
      <c r="C200" s="92">
        <v>0.005581971962315301</v>
      </c>
      <c r="D200" s="81" t="s">
        <v>361</v>
      </c>
      <c r="E200" s="81" t="b">
        <v>0</v>
      </c>
      <c r="F200" s="81" t="b">
        <v>0</v>
      </c>
      <c r="G200" s="81" t="b">
        <v>0</v>
      </c>
    </row>
    <row r="201" spans="1:7" ht="15">
      <c r="A201" s="80" t="s">
        <v>8724</v>
      </c>
      <c r="B201" s="81">
        <v>3</v>
      </c>
      <c r="C201" s="92">
        <v>0.005581971962315301</v>
      </c>
      <c r="D201" s="81" t="s">
        <v>361</v>
      </c>
      <c r="E201" s="81" t="b">
        <v>0</v>
      </c>
      <c r="F201" s="81" t="b">
        <v>0</v>
      </c>
      <c r="G201" s="81" t="b">
        <v>0</v>
      </c>
    </row>
    <row r="202" spans="1:7" ht="15">
      <c r="A202" s="80" t="s">
        <v>8045</v>
      </c>
      <c r="B202" s="81">
        <v>3</v>
      </c>
      <c r="C202" s="92">
        <v>0.005581971962315301</v>
      </c>
      <c r="D202" s="81" t="s">
        <v>361</v>
      </c>
      <c r="E202" s="81" t="b">
        <v>0</v>
      </c>
      <c r="F202" s="81" t="b">
        <v>0</v>
      </c>
      <c r="G202" s="81" t="b">
        <v>0</v>
      </c>
    </row>
    <row r="203" spans="1:7" ht="15">
      <c r="A203" s="80" t="s">
        <v>8752</v>
      </c>
      <c r="B203" s="81">
        <v>2</v>
      </c>
      <c r="C203" s="92">
        <v>0.004328525879666573</v>
      </c>
      <c r="D203" s="81" t="s">
        <v>361</v>
      </c>
      <c r="E203" s="81" t="b">
        <v>0</v>
      </c>
      <c r="F203" s="81" t="b">
        <v>0</v>
      </c>
      <c r="G203" s="81" t="b">
        <v>0</v>
      </c>
    </row>
    <row r="204" spans="1:7" ht="15">
      <c r="A204" s="80" t="s">
        <v>701</v>
      </c>
      <c r="B204" s="81">
        <v>2</v>
      </c>
      <c r="C204" s="92">
        <v>0.004328525879666573</v>
      </c>
      <c r="D204" s="81" t="s">
        <v>361</v>
      </c>
      <c r="E204" s="81" t="b">
        <v>0</v>
      </c>
      <c r="F204" s="81" t="b">
        <v>0</v>
      </c>
      <c r="G204" s="81" t="b">
        <v>0</v>
      </c>
    </row>
    <row r="205" spans="1:7" ht="15">
      <c r="A205" s="80" t="s">
        <v>8751</v>
      </c>
      <c r="B205" s="81">
        <v>2</v>
      </c>
      <c r="C205" s="92">
        <v>0.004328525879666573</v>
      </c>
      <c r="D205" s="81" t="s">
        <v>361</v>
      </c>
      <c r="E205" s="81" t="b">
        <v>0</v>
      </c>
      <c r="F205" s="81" t="b">
        <v>0</v>
      </c>
      <c r="G205" s="81" t="b">
        <v>0</v>
      </c>
    </row>
    <row r="206" spans="1:7" ht="15">
      <c r="A206" s="80" t="s">
        <v>621</v>
      </c>
      <c r="B206" s="81">
        <v>2</v>
      </c>
      <c r="C206" s="92">
        <v>0.0053665603474734045</v>
      </c>
      <c r="D206" s="81" t="s">
        <v>361</v>
      </c>
      <c r="E206" s="81" t="b">
        <v>0</v>
      </c>
      <c r="F206" s="81" t="b">
        <v>0</v>
      </c>
      <c r="G206" s="81" t="b">
        <v>0</v>
      </c>
    </row>
    <row r="207" spans="1:7" ht="15">
      <c r="A207" s="80" t="s">
        <v>8738</v>
      </c>
      <c r="B207" s="81">
        <v>2</v>
      </c>
      <c r="C207" s="92">
        <v>0.004328525879666573</v>
      </c>
      <c r="D207" s="81" t="s">
        <v>361</v>
      </c>
      <c r="E207" s="81" t="b">
        <v>0</v>
      </c>
      <c r="F207" s="81" t="b">
        <v>0</v>
      </c>
      <c r="G207" s="81" t="b">
        <v>0</v>
      </c>
    </row>
    <row r="208" spans="1:7" ht="15">
      <c r="A208" s="80" t="s">
        <v>414</v>
      </c>
      <c r="B208" s="81">
        <v>2</v>
      </c>
      <c r="C208" s="92">
        <v>0.004328525879666573</v>
      </c>
      <c r="D208" s="81" t="s">
        <v>361</v>
      </c>
      <c r="E208" s="81" t="b">
        <v>0</v>
      </c>
      <c r="F208" s="81" t="b">
        <v>0</v>
      </c>
      <c r="G208" s="81" t="b">
        <v>0</v>
      </c>
    </row>
    <row r="209" spans="1:7" ht="15">
      <c r="A209" s="80" t="s">
        <v>8732</v>
      </c>
      <c r="B209" s="81">
        <v>2</v>
      </c>
      <c r="C209" s="92">
        <v>0.004328525879666573</v>
      </c>
      <c r="D209" s="81" t="s">
        <v>361</v>
      </c>
      <c r="E209" s="81" t="b">
        <v>0</v>
      </c>
      <c r="F209" s="81" t="b">
        <v>0</v>
      </c>
      <c r="G209" s="81" t="b">
        <v>0</v>
      </c>
    </row>
    <row r="210" spans="1:7" ht="15">
      <c r="A210" s="80" t="s">
        <v>8744</v>
      </c>
      <c r="B210" s="81">
        <v>2</v>
      </c>
      <c r="C210" s="92">
        <v>0.004328525879666573</v>
      </c>
      <c r="D210" s="81" t="s">
        <v>361</v>
      </c>
      <c r="E210" s="81" t="b">
        <v>0</v>
      </c>
      <c r="F210" s="81" t="b">
        <v>0</v>
      </c>
      <c r="G210" s="81" t="b">
        <v>0</v>
      </c>
    </row>
    <row r="211" spans="1:7" ht="15">
      <c r="A211" s="80" t="s">
        <v>1379</v>
      </c>
      <c r="B211" s="81">
        <v>2</v>
      </c>
      <c r="C211" s="92">
        <v>0.004328525879666573</v>
      </c>
      <c r="D211" s="81" t="s">
        <v>361</v>
      </c>
      <c r="E211" s="81" t="b">
        <v>0</v>
      </c>
      <c r="F211" s="81" t="b">
        <v>0</v>
      </c>
      <c r="G211" s="81" t="b">
        <v>0</v>
      </c>
    </row>
    <row r="212" spans="1:7" ht="15">
      <c r="A212" s="80" t="s">
        <v>1283</v>
      </c>
      <c r="B212" s="81">
        <v>2</v>
      </c>
      <c r="C212" s="92">
        <v>0.004328525879666573</v>
      </c>
      <c r="D212" s="81" t="s">
        <v>361</v>
      </c>
      <c r="E212" s="81" t="b">
        <v>0</v>
      </c>
      <c r="F212" s="81" t="b">
        <v>0</v>
      </c>
      <c r="G212" s="81" t="b">
        <v>0</v>
      </c>
    </row>
    <row r="213" spans="1:7" ht="15">
      <c r="A213" s="80" t="s">
        <v>8717</v>
      </c>
      <c r="B213" s="81">
        <v>2</v>
      </c>
      <c r="C213" s="92">
        <v>0.004328525879666573</v>
      </c>
      <c r="D213" s="81" t="s">
        <v>361</v>
      </c>
      <c r="E213" s="81" t="b">
        <v>0</v>
      </c>
      <c r="F213" s="81" t="b">
        <v>0</v>
      </c>
      <c r="G213" s="81" t="b">
        <v>0</v>
      </c>
    </row>
    <row r="214" spans="1:7" ht="15">
      <c r="A214" s="80" t="s">
        <v>8731</v>
      </c>
      <c r="B214" s="81">
        <v>2</v>
      </c>
      <c r="C214" s="92">
        <v>0.004328525879666573</v>
      </c>
      <c r="D214" s="81" t="s">
        <v>361</v>
      </c>
      <c r="E214" s="81" t="b">
        <v>0</v>
      </c>
      <c r="F214" s="81" t="b">
        <v>0</v>
      </c>
      <c r="G214" s="81" t="b">
        <v>0</v>
      </c>
    </row>
    <row r="215" spans="1:7" ht="15">
      <c r="A215" s="80" t="s">
        <v>1271</v>
      </c>
      <c r="B215" s="81">
        <v>2</v>
      </c>
      <c r="C215" s="92">
        <v>0.004328525879666573</v>
      </c>
      <c r="D215" s="81" t="s">
        <v>361</v>
      </c>
      <c r="E215" s="81" t="b">
        <v>0</v>
      </c>
      <c r="F215" s="81" t="b">
        <v>0</v>
      </c>
      <c r="G215" s="81" t="b">
        <v>0</v>
      </c>
    </row>
    <row r="216" spans="1:7" ht="15">
      <c r="A216" s="80" t="s">
        <v>432</v>
      </c>
      <c r="B216" s="81">
        <v>2</v>
      </c>
      <c r="C216" s="92">
        <v>0.004328525879666573</v>
      </c>
      <c r="D216" s="81" t="s">
        <v>361</v>
      </c>
      <c r="E216" s="81" t="b">
        <v>1</v>
      </c>
      <c r="F216" s="81" t="b">
        <v>0</v>
      </c>
      <c r="G216" s="81" t="b">
        <v>0</v>
      </c>
    </row>
    <row r="217" spans="1:7" ht="15">
      <c r="A217" s="80" t="s">
        <v>8733</v>
      </c>
      <c r="B217" s="81">
        <v>2</v>
      </c>
      <c r="C217" s="92">
        <v>0.004328525879666573</v>
      </c>
      <c r="D217" s="81" t="s">
        <v>361</v>
      </c>
      <c r="E217" s="81" t="b">
        <v>0</v>
      </c>
      <c r="F217" s="81" t="b">
        <v>0</v>
      </c>
      <c r="G217" s="81" t="b">
        <v>0</v>
      </c>
    </row>
    <row r="218" spans="1:7" ht="15">
      <c r="A218" s="80" t="s">
        <v>786</v>
      </c>
      <c r="B218" s="81">
        <v>2</v>
      </c>
      <c r="C218" s="92">
        <v>0.004328525879666573</v>
      </c>
      <c r="D218" s="81" t="s">
        <v>361</v>
      </c>
      <c r="E218" s="81" t="b">
        <v>0</v>
      </c>
      <c r="F218" s="81" t="b">
        <v>0</v>
      </c>
      <c r="G218" s="81" t="b">
        <v>0</v>
      </c>
    </row>
    <row r="219" spans="1:7" ht="15">
      <c r="A219" s="80" t="s">
        <v>1110</v>
      </c>
      <c r="B219" s="81">
        <v>2</v>
      </c>
      <c r="C219" s="92">
        <v>0.004328525879666573</v>
      </c>
      <c r="D219" s="81" t="s">
        <v>361</v>
      </c>
      <c r="E219" s="81" t="b">
        <v>0</v>
      </c>
      <c r="F219" s="81" t="b">
        <v>0</v>
      </c>
      <c r="G219" s="81" t="b">
        <v>0</v>
      </c>
    </row>
    <row r="220" spans="1:7" ht="15">
      <c r="A220" s="80" t="s">
        <v>8730</v>
      </c>
      <c r="B220" s="81">
        <v>2</v>
      </c>
      <c r="C220" s="92">
        <v>0.004328525879666573</v>
      </c>
      <c r="D220" s="81" t="s">
        <v>361</v>
      </c>
      <c r="E220" s="81" t="b">
        <v>0</v>
      </c>
      <c r="F220" s="81" t="b">
        <v>0</v>
      </c>
      <c r="G220" s="81" t="b">
        <v>0</v>
      </c>
    </row>
    <row r="221" spans="1:7" ht="15">
      <c r="A221" s="80" t="s">
        <v>820</v>
      </c>
      <c r="B221" s="81">
        <v>2</v>
      </c>
      <c r="C221" s="92">
        <v>0.0053665603474734045</v>
      </c>
      <c r="D221" s="81" t="s">
        <v>361</v>
      </c>
      <c r="E221" s="81" t="b">
        <v>0</v>
      </c>
      <c r="F221" s="81" t="b">
        <v>0</v>
      </c>
      <c r="G221" s="81" t="b">
        <v>0</v>
      </c>
    </row>
    <row r="222" spans="1:7" ht="15">
      <c r="A222" s="80" t="s">
        <v>594</v>
      </c>
      <c r="B222" s="81">
        <v>2</v>
      </c>
      <c r="C222" s="92">
        <v>0.004328525879666573</v>
      </c>
      <c r="D222" s="81" t="s">
        <v>361</v>
      </c>
      <c r="E222" s="81" t="b">
        <v>0</v>
      </c>
      <c r="F222" s="81" t="b">
        <v>0</v>
      </c>
      <c r="G222" s="81" t="b">
        <v>0</v>
      </c>
    </row>
    <row r="223" spans="1:7" ht="15">
      <c r="A223" s="80" t="s">
        <v>8750</v>
      </c>
      <c r="B223" s="81">
        <v>2</v>
      </c>
      <c r="C223" s="92">
        <v>0.004328525879666573</v>
      </c>
      <c r="D223" s="81" t="s">
        <v>361</v>
      </c>
      <c r="E223" s="81" t="b">
        <v>0</v>
      </c>
      <c r="F223" s="81" t="b">
        <v>0</v>
      </c>
      <c r="G223" s="81" t="b">
        <v>0</v>
      </c>
    </row>
    <row r="224" spans="1:7" ht="15">
      <c r="A224" s="80" t="s">
        <v>426</v>
      </c>
      <c r="B224" s="81">
        <v>2</v>
      </c>
      <c r="C224" s="92">
        <v>0.004328525879666573</v>
      </c>
      <c r="D224" s="81" t="s">
        <v>361</v>
      </c>
      <c r="E224" s="81" t="b">
        <v>0</v>
      </c>
      <c r="F224" s="81" t="b">
        <v>0</v>
      </c>
      <c r="G224" s="81" t="b">
        <v>0</v>
      </c>
    </row>
    <row r="225" spans="1:7" ht="15">
      <c r="A225" s="80" t="s">
        <v>8735</v>
      </c>
      <c r="B225" s="81">
        <v>2</v>
      </c>
      <c r="C225" s="92">
        <v>0.004328525879666573</v>
      </c>
      <c r="D225" s="81" t="s">
        <v>361</v>
      </c>
      <c r="E225" s="81" t="b">
        <v>0</v>
      </c>
      <c r="F225" s="81" t="b">
        <v>0</v>
      </c>
      <c r="G225" s="81" t="b">
        <v>0</v>
      </c>
    </row>
    <row r="226" spans="1:7" ht="15">
      <c r="A226" s="80" t="s">
        <v>542</v>
      </c>
      <c r="B226" s="81">
        <v>2</v>
      </c>
      <c r="C226" s="92">
        <v>0.0053665603474734045</v>
      </c>
      <c r="D226" s="81" t="s">
        <v>361</v>
      </c>
      <c r="E226" s="81" t="b">
        <v>0</v>
      </c>
      <c r="F226" s="81" t="b">
        <v>0</v>
      </c>
      <c r="G226" s="81" t="b">
        <v>0</v>
      </c>
    </row>
    <row r="227" spans="1:7" ht="15">
      <c r="A227" s="80" t="s">
        <v>392</v>
      </c>
      <c r="B227" s="81">
        <v>2</v>
      </c>
      <c r="C227" s="92">
        <v>0.004328525879666573</v>
      </c>
      <c r="D227" s="81" t="s">
        <v>361</v>
      </c>
      <c r="E227" s="81" t="b">
        <v>0</v>
      </c>
      <c r="F227" s="81" t="b">
        <v>0</v>
      </c>
      <c r="G227" s="81" t="b">
        <v>0</v>
      </c>
    </row>
    <row r="228" spans="1:7" ht="15">
      <c r="A228" s="80" t="s">
        <v>471</v>
      </c>
      <c r="B228" s="81">
        <v>2</v>
      </c>
      <c r="C228" s="92">
        <v>0.004328525879666573</v>
      </c>
      <c r="D228" s="81" t="s">
        <v>361</v>
      </c>
      <c r="E228" s="81" t="b">
        <v>0</v>
      </c>
      <c r="F228" s="81" t="b">
        <v>0</v>
      </c>
      <c r="G228" s="81" t="b">
        <v>0</v>
      </c>
    </row>
    <row r="229" spans="1:7" ht="15">
      <c r="A229" s="80" t="s">
        <v>900</v>
      </c>
      <c r="B229" s="81">
        <v>2</v>
      </c>
      <c r="C229" s="92">
        <v>0.004328525879666573</v>
      </c>
      <c r="D229" s="81" t="s">
        <v>361</v>
      </c>
      <c r="E229" s="81" t="b">
        <v>0</v>
      </c>
      <c r="F229" s="81" t="b">
        <v>0</v>
      </c>
      <c r="G229" s="81" t="b">
        <v>0</v>
      </c>
    </row>
    <row r="230" spans="1:7" ht="15">
      <c r="A230" s="80" t="s">
        <v>8722</v>
      </c>
      <c r="B230" s="81">
        <v>2</v>
      </c>
      <c r="C230" s="92">
        <v>0.0053665603474734045</v>
      </c>
      <c r="D230" s="81" t="s">
        <v>361</v>
      </c>
      <c r="E230" s="81" t="b">
        <v>0</v>
      </c>
      <c r="F230" s="81" t="b">
        <v>0</v>
      </c>
      <c r="G230" s="81" t="b">
        <v>0</v>
      </c>
    </row>
    <row r="231" spans="1:7" ht="15">
      <c r="A231" s="80" t="s">
        <v>1286</v>
      </c>
      <c r="B231" s="81">
        <v>2</v>
      </c>
      <c r="C231" s="92">
        <v>0.004328525879666573</v>
      </c>
      <c r="D231" s="81" t="s">
        <v>361</v>
      </c>
      <c r="E231" s="81" t="b">
        <v>0</v>
      </c>
      <c r="F231" s="81" t="b">
        <v>0</v>
      </c>
      <c r="G231" s="81" t="b">
        <v>0</v>
      </c>
    </row>
    <row r="232" spans="1:7" ht="15">
      <c r="A232" s="80" t="s">
        <v>985</v>
      </c>
      <c r="B232" s="81">
        <v>2</v>
      </c>
      <c r="C232" s="92">
        <v>0.004328525879666573</v>
      </c>
      <c r="D232" s="81" t="s">
        <v>361</v>
      </c>
      <c r="E232" s="81" t="b">
        <v>0</v>
      </c>
      <c r="F232" s="81" t="b">
        <v>0</v>
      </c>
      <c r="G232" s="81" t="b">
        <v>0</v>
      </c>
    </row>
    <row r="233" spans="1:7" ht="15">
      <c r="A233" s="80" t="s">
        <v>1136</v>
      </c>
      <c r="B233" s="81">
        <v>2</v>
      </c>
      <c r="C233" s="92">
        <v>0.004328525879666573</v>
      </c>
      <c r="D233" s="81" t="s">
        <v>361</v>
      </c>
      <c r="E233" s="81" t="b">
        <v>0</v>
      </c>
      <c r="F233" s="81" t="b">
        <v>0</v>
      </c>
      <c r="G233" s="81" t="b">
        <v>0</v>
      </c>
    </row>
    <row r="234" spans="1:7" ht="15">
      <c r="A234" s="80" t="s">
        <v>1269</v>
      </c>
      <c r="B234" s="81">
        <v>2</v>
      </c>
      <c r="C234" s="92">
        <v>0.004328525879666573</v>
      </c>
      <c r="D234" s="81" t="s">
        <v>361</v>
      </c>
      <c r="E234" s="81" t="b">
        <v>0</v>
      </c>
      <c r="F234" s="81" t="b">
        <v>0</v>
      </c>
      <c r="G234" s="81" t="b">
        <v>0</v>
      </c>
    </row>
    <row r="235" spans="1:7" ht="15">
      <c r="A235" s="80" t="s">
        <v>440</v>
      </c>
      <c r="B235" s="81">
        <v>2</v>
      </c>
      <c r="C235" s="92">
        <v>0.004328525879666573</v>
      </c>
      <c r="D235" s="81" t="s">
        <v>361</v>
      </c>
      <c r="E235" s="81" t="b">
        <v>0</v>
      </c>
      <c r="F235" s="81" t="b">
        <v>0</v>
      </c>
      <c r="G235" s="81" t="b">
        <v>0</v>
      </c>
    </row>
    <row r="236" spans="1:7" ht="15">
      <c r="A236" s="80" t="s">
        <v>8739</v>
      </c>
      <c r="B236" s="81">
        <v>2</v>
      </c>
      <c r="C236" s="92">
        <v>0.004328525879666573</v>
      </c>
      <c r="D236" s="81" t="s">
        <v>361</v>
      </c>
      <c r="E236" s="81" t="b">
        <v>0</v>
      </c>
      <c r="F236" s="81" t="b">
        <v>0</v>
      </c>
      <c r="G236" s="81" t="b">
        <v>0</v>
      </c>
    </row>
    <row r="237" spans="1:7" ht="15">
      <c r="A237" s="80" t="s">
        <v>8736</v>
      </c>
      <c r="B237" s="81">
        <v>2</v>
      </c>
      <c r="C237" s="92">
        <v>0.004328525879666573</v>
      </c>
      <c r="D237" s="81" t="s">
        <v>361</v>
      </c>
      <c r="E237" s="81" t="b">
        <v>0</v>
      </c>
      <c r="F237" s="81" t="b">
        <v>0</v>
      </c>
      <c r="G237" s="81" t="b">
        <v>0</v>
      </c>
    </row>
    <row r="238" spans="1:7" ht="15">
      <c r="A238" s="80" t="s">
        <v>1346</v>
      </c>
      <c r="B238" s="81">
        <v>2</v>
      </c>
      <c r="C238" s="92">
        <v>0.004328525879666573</v>
      </c>
      <c r="D238" s="81" t="s">
        <v>361</v>
      </c>
      <c r="E238" s="81" t="b">
        <v>0</v>
      </c>
      <c r="F238" s="81" t="b">
        <v>0</v>
      </c>
      <c r="G238" s="81" t="b">
        <v>0</v>
      </c>
    </row>
    <row r="239" spans="1:7" ht="15">
      <c r="A239" s="80" t="s">
        <v>8746</v>
      </c>
      <c r="B239" s="81">
        <v>2</v>
      </c>
      <c r="C239" s="92">
        <v>0.004328525879666573</v>
      </c>
      <c r="D239" s="81" t="s">
        <v>361</v>
      </c>
      <c r="E239" s="81" t="b">
        <v>0</v>
      </c>
      <c r="F239" s="81" t="b">
        <v>0</v>
      </c>
      <c r="G239" s="81" t="b">
        <v>0</v>
      </c>
    </row>
    <row r="240" spans="1:7" ht="15">
      <c r="A240" s="80" t="s">
        <v>501</v>
      </c>
      <c r="B240" s="81">
        <v>2</v>
      </c>
      <c r="C240" s="92">
        <v>0.004328525879666573</v>
      </c>
      <c r="D240" s="81" t="s">
        <v>361</v>
      </c>
      <c r="E240" s="81" t="b">
        <v>0</v>
      </c>
      <c r="F240" s="81" t="b">
        <v>0</v>
      </c>
      <c r="G240" s="81" t="b">
        <v>0</v>
      </c>
    </row>
    <row r="241" spans="1:7" ht="15">
      <c r="A241" s="80" t="s">
        <v>514</v>
      </c>
      <c r="B241" s="81">
        <v>2</v>
      </c>
      <c r="C241" s="92">
        <v>0.004328525879666573</v>
      </c>
      <c r="D241" s="81" t="s">
        <v>361</v>
      </c>
      <c r="E241" s="81" t="b">
        <v>0</v>
      </c>
      <c r="F241" s="81" t="b">
        <v>0</v>
      </c>
      <c r="G241" s="81" t="b">
        <v>0</v>
      </c>
    </row>
    <row r="242" spans="1:7" ht="15">
      <c r="A242" s="80" t="s">
        <v>620</v>
      </c>
      <c r="B242" s="81">
        <v>2</v>
      </c>
      <c r="C242" s="92">
        <v>0.004328525879666573</v>
      </c>
      <c r="D242" s="81" t="s">
        <v>361</v>
      </c>
      <c r="E242" s="81" t="b">
        <v>0</v>
      </c>
      <c r="F242" s="81" t="b">
        <v>0</v>
      </c>
      <c r="G242" s="81" t="b">
        <v>0</v>
      </c>
    </row>
    <row r="243" spans="1:7" ht="15">
      <c r="A243" s="80" t="s">
        <v>600</v>
      </c>
      <c r="B243" s="81">
        <v>2</v>
      </c>
      <c r="C243" s="92">
        <v>0.004328525879666573</v>
      </c>
      <c r="D243" s="81" t="s">
        <v>361</v>
      </c>
      <c r="E243" s="81" t="b">
        <v>0</v>
      </c>
      <c r="F243" s="81" t="b">
        <v>0</v>
      </c>
      <c r="G243" s="81" t="b">
        <v>0</v>
      </c>
    </row>
    <row r="244" spans="1:7" ht="15">
      <c r="A244" s="80" t="s">
        <v>8698</v>
      </c>
      <c r="B244" s="81">
        <v>14</v>
      </c>
      <c r="C244" s="92">
        <v>0.0059321226120628255</v>
      </c>
      <c r="D244" s="81" t="s">
        <v>362</v>
      </c>
      <c r="E244" s="81" t="b">
        <v>0</v>
      </c>
      <c r="F244" s="81" t="b">
        <v>0</v>
      </c>
      <c r="G244" s="81" t="b">
        <v>0</v>
      </c>
    </row>
    <row r="245" spans="1:7" ht="15">
      <c r="A245" s="80" t="s">
        <v>8697</v>
      </c>
      <c r="B245" s="81">
        <v>14</v>
      </c>
      <c r="C245" s="92">
        <v>0.0059321226120628255</v>
      </c>
      <c r="D245" s="81" t="s">
        <v>362</v>
      </c>
      <c r="E245" s="81" t="b">
        <v>0</v>
      </c>
      <c r="F245" s="81" t="b">
        <v>0</v>
      </c>
      <c r="G245" s="81" t="b">
        <v>0</v>
      </c>
    </row>
    <row r="246" spans="1:7" ht="15">
      <c r="A246" s="80" t="s">
        <v>8696</v>
      </c>
      <c r="B246" s="81">
        <v>14</v>
      </c>
      <c r="C246" s="92">
        <v>0.0059321226120628255</v>
      </c>
      <c r="D246" s="81" t="s">
        <v>362</v>
      </c>
      <c r="E246" s="81" t="b">
        <v>0</v>
      </c>
      <c r="F246" s="81" t="b">
        <v>0</v>
      </c>
      <c r="G246" s="81" t="b">
        <v>0</v>
      </c>
    </row>
    <row r="247" spans="1:7" ht="15">
      <c r="A247" s="80" t="s">
        <v>1051</v>
      </c>
      <c r="B247" s="81">
        <v>12</v>
      </c>
      <c r="C247" s="92">
        <v>0.009121668864159747</v>
      </c>
      <c r="D247" s="81" t="s">
        <v>362</v>
      </c>
      <c r="E247" s="81" t="b">
        <v>0</v>
      </c>
      <c r="F247" s="81" t="b">
        <v>0</v>
      </c>
      <c r="G247" s="81" t="b">
        <v>0</v>
      </c>
    </row>
    <row r="248" spans="1:7" ht="15">
      <c r="A248" s="80" t="s">
        <v>8699</v>
      </c>
      <c r="B248" s="81">
        <v>9</v>
      </c>
      <c r="C248" s="92">
        <v>0.012491747273620813</v>
      </c>
      <c r="D248" s="81" t="s">
        <v>362</v>
      </c>
      <c r="E248" s="81" t="b">
        <v>0</v>
      </c>
      <c r="F248" s="81" t="b">
        <v>0</v>
      </c>
      <c r="G248" s="81" t="b">
        <v>0</v>
      </c>
    </row>
    <row r="249" spans="1:7" ht="15">
      <c r="A249" s="80" t="s">
        <v>419</v>
      </c>
      <c r="B249" s="81">
        <v>9</v>
      </c>
      <c r="C249" s="92">
        <v>0.012491747273620813</v>
      </c>
      <c r="D249" s="81" t="s">
        <v>362</v>
      </c>
      <c r="E249" s="81" t="b">
        <v>0</v>
      </c>
      <c r="F249" s="81" t="b">
        <v>0</v>
      </c>
      <c r="G249" s="81" t="b">
        <v>0</v>
      </c>
    </row>
    <row r="250" spans="1:7" ht="15">
      <c r="A250" s="80" t="s">
        <v>887</v>
      </c>
      <c r="B250" s="81">
        <v>9</v>
      </c>
      <c r="C250" s="92">
        <v>0.012491747273620813</v>
      </c>
      <c r="D250" s="81" t="s">
        <v>362</v>
      </c>
      <c r="E250" s="81" t="b">
        <v>0</v>
      </c>
      <c r="F250" s="81" t="b">
        <v>0</v>
      </c>
      <c r="G250" s="81" t="b">
        <v>0</v>
      </c>
    </row>
    <row r="251" spans="1:7" ht="15">
      <c r="A251" s="80" t="s">
        <v>698</v>
      </c>
      <c r="B251" s="81">
        <v>9</v>
      </c>
      <c r="C251" s="92">
        <v>0.012491747273620813</v>
      </c>
      <c r="D251" s="81" t="s">
        <v>362</v>
      </c>
      <c r="E251" s="81" t="b">
        <v>0</v>
      </c>
      <c r="F251" s="81" t="b">
        <v>0</v>
      </c>
      <c r="G251" s="81" t="b">
        <v>0</v>
      </c>
    </row>
    <row r="252" spans="1:7" ht="15">
      <c r="A252" s="80" t="s">
        <v>8028</v>
      </c>
      <c r="B252" s="81">
        <v>9</v>
      </c>
      <c r="C252" s="92">
        <v>0.012491747273620813</v>
      </c>
      <c r="D252" s="81" t="s">
        <v>362</v>
      </c>
      <c r="E252" s="81" t="b">
        <v>0</v>
      </c>
      <c r="F252" s="81" t="b">
        <v>0</v>
      </c>
      <c r="G252" s="81" t="b">
        <v>0</v>
      </c>
    </row>
    <row r="253" spans="1:7" ht="15">
      <c r="A253" s="80" t="s">
        <v>8706</v>
      </c>
      <c r="B253" s="81">
        <v>9</v>
      </c>
      <c r="C253" s="92">
        <v>0.012491747273620813</v>
      </c>
      <c r="D253" s="81" t="s">
        <v>362</v>
      </c>
      <c r="E253" s="81" t="b">
        <v>0</v>
      </c>
      <c r="F253" s="81" t="b">
        <v>0</v>
      </c>
      <c r="G253" s="81" t="b">
        <v>0</v>
      </c>
    </row>
    <row r="254" spans="1:7" ht="15">
      <c r="A254" s="80" t="s">
        <v>8049</v>
      </c>
      <c r="B254" s="81">
        <v>8</v>
      </c>
      <c r="C254" s="92">
        <v>0.013160158166284637</v>
      </c>
      <c r="D254" s="81" t="s">
        <v>362</v>
      </c>
      <c r="E254" s="81" t="b">
        <v>0</v>
      </c>
      <c r="F254" s="81" t="b">
        <v>0</v>
      </c>
      <c r="G254" s="81" t="b">
        <v>0</v>
      </c>
    </row>
    <row r="255" spans="1:7" ht="15">
      <c r="A255" s="80" t="s">
        <v>619</v>
      </c>
      <c r="B255" s="81">
        <v>6</v>
      </c>
      <c r="C255" s="92">
        <v>0.01602448996107302</v>
      </c>
      <c r="D255" s="81" t="s">
        <v>362</v>
      </c>
      <c r="E255" s="81" t="b">
        <v>0</v>
      </c>
      <c r="F255" s="81" t="b">
        <v>0</v>
      </c>
      <c r="G255" s="81" t="b">
        <v>0</v>
      </c>
    </row>
    <row r="256" spans="1:7" ht="15">
      <c r="A256" s="80" t="s">
        <v>1322</v>
      </c>
      <c r="B256" s="81">
        <v>5</v>
      </c>
      <c r="C256" s="92">
        <v>0.013353741634227517</v>
      </c>
      <c r="D256" s="81" t="s">
        <v>362</v>
      </c>
      <c r="E256" s="81" t="b">
        <v>0</v>
      </c>
      <c r="F256" s="81" t="b">
        <v>0</v>
      </c>
      <c r="G256" s="81" t="b">
        <v>0</v>
      </c>
    </row>
    <row r="257" spans="1:7" ht="15">
      <c r="A257" s="80" t="s">
        <v>1179</v>
      </c>
      <c r="B257" s="81">
        <v>5</v>
      </c>
      <c r="C257" s="92">
        <v>0.013353741634227517</v>
      </c>
      <c r="D257" s="81" t="s">
        <v>362</v>
      </c>
      <c r="E257" s="81" t="b">
        <v>0</v>
      </c>
      <c r="F257" s="81" t="b">
        <v>0</v>
      </c>
      <c r="G257" s="81" t="b">
        <v>0</v>
      </c>
    </row>
    <row r="258" spans="1:7" ht="15">
      <c r="A258" s="80" t="s">
        <v>8709</v>
      </c>
      <c r="B258" s="81">
        <v>5</v>
      </c>
      <c r="C258" s="92">
        <v>0.013353741634227517</v>
      </c>
      <c r="D258" s="81" t="s">
        <v>362</v>
      </c>
      <c r="E258" s="81" t="b">
        <v>0</v>
      </c>
      <c r="F258" s="81" t="b">
        <v>0</v>
      </c>
      <c r="G258" s="81" t="b">
        <v>0</v>
      </c>
    </row>
    <row r="259" spans="1:7" ht="15">
      <c r="A259" s="80" t="s">
        <v>8705</v>
      </c>
      <c r="B259" s="81">
        <v>5</v>
      </c>
      <c r="C259" s="92">
        <v>0.013353741634227517</v>
      </c>
      <c r="D259" s="81" t="s">
        <v>362</v>
      </c>
      <c r="E259" s="81" t="b">
        <v>0</v>
      </c>
      <c r="F259" s="81" t="b">
        <v>0</v>
      </c>
      <c r="G259" s="81" t="b">
        <v>0</v>
      </c>
    </row>
    <row r="260" spans="1:7" ht="15">
      <c r="A260" s="80" t="s">
        <v>8694</v>
      </c>
      <c r="B260" s="81">
        <v>5</v>
      </c>
      <c r="C260" s="92">
        <v>0.013353741634227517</v>
      </c>
      <c r="D260" s="81" t="s">
        <v>362</v>
      </c>
      <c r="E260" s="81" t="b">
        <v>0</v>
      </c>
      <c r="F260" s="81" t="b">
        <v>0</v>
      </c>
      <c r="G260" s="81" t="b">
        <v>0</v>
      </c>
    </row>
    <row r="261" spans="1:7" ht="15">
      <c r="A261" s="80" t="s">
        <v>8715</v>
      </c>
      <c r="B261" s="81">
        <v>5</v>
      </c>
      <c r="C261" s="92">
        <v>0.013353741634227517</v>
      </c>
      <c r="D261" s="81" t="s">
        <v>362</v>
      </c>
      <c r="E261" s="81" t="b">
        <v>0</v>
      </c>
      <c r="F261" s="81" t="b">
        <v>0</v>
      </c>
      <c r="G261" s="81" t="b">
        <v>0</v>
      </c>
    </row>
    <row r="262" spans="1:7" ht="15">
      <c r="A262" s="80" t="s">
        <v>8695</v>
      </c>
      <c r="B262" s="81">
        <v>5</v>
      </c>
      <c r="C262" s="92">
        <v>0.013353741634227517</v>
      </c>
      <c r="D262" s="81" t="s">
        <v>362</v>
      </c>
      <c r="E262" s="81" t="b">
        <v>0</v>
      </c>
      <c r="F262" s="81" t="b">
        <v>0</v>
      </c>
      <c r="G262" s="81" t="b">
        <v>0</v>
      </c>
    </row>
    <row r="263" spans="1:7" ht="15">
      <c r="A263" s="80" t="s">
        <v>586</v>
      </c>
      <c r="B263" s="81">
        <v>5</v>
      </c>
      <c r="C263" s="92">
        <v>0.013353741634227517</v>
      </c>
      <c r="D263" s="81" t="s">
        <v>362</v>
      </c>
      <c r="E263" s="81" t="b">
        <v>0</v>
      </c>
      <c r="F263" s="81" t="b">
        <v>0</v>
      </c>
      <c r="G263" s="81" t="b">
        <v>0</v>
      </c>
    </row>
    <row r="264" spans="1:7" ht="15">
      <c r="A264" s="80" t="s">
        <v>8719</v>
      </c>
      <c r="B264" s="81">
        <v>4</v>
      </c>
      <c r="C264" s="92">
        <v>0.012630933267342945</v>
      </c>
      <c r="D264" s="81" t="s">
        <v>362</v>
      </c>
      <c r="E264" s="81" t="b">
        <v>0</v>
      </c>
      <c r="F264" s="81" t="b">
        <v>0</v>
      </c>
      <c r="G264" s="81" t="b">
        <v>0</v>
      </c>
    </row>
    <row r="265" spans="1:7" ht="15">
      <c r="A265" s="80" t="s">
        <v>1024</v>
      </c>
      <c r="B265" s="81">
        <v>4</v>
      </c>
      <c r="C265" s="92">
        <v>0.015142264656454503</v>
      </c>
      <c r="D265" s="81" t="s">
        <v>362</v>
      </c>
      <c r="E265" s="81" t="b">
        <v>0</v>
      </c>
      <c r="F265" s="81" t="b">
        <v>0</v>
      </c>
      <c r="G265" s="81" t="b">
        <v>0</v>
      </c>
    </row>
    <row r="266" spans="1:7" ht="15">
      <c r="A266" s="80" t="s">
        <v>458</v>
      </c>
      <c r="B266" s="81">
        <v>4</v>
      </c>
      <c r="C266" s="92">
        <v>0.015142264656454503</v>
      </c>
      <c r="D266" s="81" t="s">
        <v>362</v>
      </c>
      <c r="E266" s="81" t="b">
        <v>0</v>
      </c>
      <c r="F266" s="81" t="b">
        <v>0</v>
      </c>
      <c r="G266" s="81" t="b">
        <v>0</v>
      </c>
    </row>
    <row r="267" spans="1:7" ht="15">
      <c r="A267" s="80" t="s">
        <v>8703</v>
      </c>
      <c r="B267" s="81">
        <v>3</v>
      </c>
      <c r="C267" s="92">
        <v>0.011356698492340877</v>
      </c>
      <c r="D267" s="81" t="s">
        <v>362</v>
      </c>
      <c r="E267" s="81" t="b">
        <v>0</v>
      </c>
      <c r="F267" s="81" t="b">
        <v>0</v>
      </c>
      <c r="G267" s="81" t="b">
        <v>0</v>
      </c>
    </row>
    <row r="268" spans="1:7" ht="15">
      <c r="A268" s="80" t="s">
        <v>799</v>
      </c>
      <c r="B268" s="81">
        <v>3</v>
      </c>
      <c r="C268" s="92">
        <v>0.011356698492340877</v>
      </c>
      <c r="D268" s="81" t="s">
        <v>362</v>
      </c>
      <c r="E268" s="81" t="b">
        <v>0</v>
      </c>
      <c r="F268" s="81" t="b">
        <v>0</v>
      </c>
      <c r="G268" s="81" t="b">
        <v>0</v>
      </c>
    </row>
    <row r="269" spans="1:7" ht="15">
      <c r="A269" s="80" t="s">
        <v>649</v>
      </c>
      <c r="B269" s="81">
        <v>3</v>
      </c>
      <c r="C269" s="92">
        <v>0.011356698492340877</v>
      </c>
      <c r="D269" s="81" t="s">
        <v>362</v>
      </c>
      <c r="E269" s="81" t="b">
        <v>0</v>
      </c>
      <c r="F269" s="81" t="b">
        <v>0</v>
      </c>
      <c r="G269" s="81" t="b">
        <v>0</v>
      </c>
    </row>
    <row r="270" spans="1:7" ht="15">
      <c r="A270" s="80" t="s">
        <v>8704</v>
      </c>
      <c r="B270" s="81">
        <v>3</v>
      </c>
      <c r="C270" s="92">
        <v>0.011356698492340877</v>
      </c>
      <c r="D270" s="81" t="s">
        <v>362</v>
      </c>
      <c r="E270" s="81" t="b">
        <v>0</v>
      </c>
      <c r="F270" s="81" t="b">
        <v>0</v>
      </c>
      <c r="G270" s="81" t="b">
        <v>0</v>
      </c>
    </row>
    <row r="271" spans="1:7" ht="15">
      <c r="A271" s="80" t="s">
        <v>1177</v>
      </c>
      <c r="B271" s="81">
        <v>3</v>
      </c>
      <c r="C271" s="92">
        <v>0.011356698492340877</v>
      </c>
      <c r="D271" s="81" t="s">
        <v>362</v>
      </c>
      <c r="E271" s="81" t="b">
        <v>0</v>
      </c>
      <c r="F271" s="81" t="b">
        <v>0</v>
      </c>
      <c r="G271" s="81" t="b">
        <v>0</v>
      </c>
    </row>
    <row r="272" spans="1:7" ht="15">
      <c r="A272" s="80" t="s">
        <v>8048</v>
      </c>
      <c r="B272" s="81">
        <v>2</v>
      </c>
      <c r="C272" s="92">
        <v>0.009340893725771786</v>
      </c>
      <c r="D272" s="81" t="s">
        <v>362</v>
      </c>
      <c r="E272" s="81" t="b">
        <v>0</v>
      </c>
      <c r="F272" s="81" t="b">
        <v>0</v>
      </c>
      <c r="G272" s="81" t="b">
        <v>0</v>
      </c>
    </row>
    <row r="273" spans="1:7" ht="15">
      <c r="A273" s="80" t="s">
        <v>393</v>
      </c>
      <c r="B273" s="81">
        <v>2</v>
      </c>
      <c r="C273" s="92">
        <v>0</v>
      </c>
      <c r="D273" s="81" t="s">
        <v>363</v>
      </c>
      <c r="E273" s="81" t="b">
        <v>0</v>
      </c>
      <c r="F273" s="81" t="b">
        <v>0</v>
      </c>
      <c r="G273" s="81" t="b">
        <v>0</v>
      </c>
    </row>
    <row r="274" spans="1:7" ht="15">
      <c r="A274" s="80" t="s">
        <v>8711</v>
      </c>
      <c r="B274" s="81">
        <v>2</v>
      </c>
      <c r="C274" s="92">
        <v>0</v>
      </c>
      <c r="D274" s="81" t="s">
        <v>363</v>
      </c>
      <c r="E274" s="81" t="b">
        <v>0</v>
      </c>
      <c r="F274" s="81" t="b">
        <v>0</v>
      </c>
      <c r="G274" s="81" t="b">
        <v>0</v>
      </c>
    </row>
    <row r="275" spans="1:7" ht="15">
      <c r="A275" s="80" t="s">
        <v>538</v>
      </c>
      <c r="B275" s="81">
        <v>2</v>
      </c>
      <c r="C275" s="92">
        <v>0</v>
      </c>
      <c r="D275" s="81" t="s">
        <v>363</v>
      </c>
      <c r="E275" s="81" t="b">
        <v>0</v>
      </c>
      <c r="F275" s="81" t="b">
        <v>0</v>
      </c>
      <c r="G275" s="81" t="b">
        <v>0</v>
      </c>
    </row>
    <row r="276" spans="1:7" ht="15">
      <c r="A276" s="80" t="s">
        <v>419</v>
      </c>
      <c r="B276" s="81">
        <v>2</v>
      </c>
      <c r="C276" s="92">
        <v>0</v>
      </c>
      <c r="D276" s="81" t="s">
        <v>363</v>
      </c>
      <c r="E276" s="81" t="b">
        <v>0</v>
      </c>
      <c r="F276" s="81" t="b">
        <v>0</v>
      </c>
      <c r="G276" s="81" t="b">
        <v>0</v>
      </c>
    </row>
    <row r="277" spans="1:7" ht="15">
      <c r="A277" s="80" t="s">
        <v>1280</v>
      </c>
      <c r="B277" s="81">
        <v>2</v>
      </c>
      <c r="C277" s="92">
        <v>0</v>
      </c>
      <c r="D277" s="81" t="s">
        <v>363</v>
      </c>
      <c r="E277" s="81" t="b">
        <v>0</v>
      </c>
      <c r="F277" s="81" t="b">
        <v>0</v>
      </c>
      <c r="G277" s="81" t="b">
        <v>0</v>
      </c>
    </row>
    <row r="278" spans="1:7" ht="15">
      <c r="A278" s="80" t="s">
        <v>1097</v>
      </c>
      <c r="B278" s="81">
        <v>2</v>
      </c>
      <c r="C278" s="92">
        <v>0</v>
      </c>
      <c r="D278" s="81" t="s">
        <v>363</v>
      </c>
      <c r="E278" s="81" t="b">
        <v>0</v>
      </c>
      <c r="F278" s="81" t="b">
        <v>0</v>
      </c>
      <c r="G278" s="81" t="b">
        <v>0</v>
      </c>
    </row>
    <row r="279" spans="1:7" ht="15">
      <c r="A279" s="80" t="s">
        <v>799</v>
      </c>
      <c r="B279" s="81">
        <v>2</v>
      </c>
      <c r="C279" s="92">
        <v>0</v>
      </c>
      <c r="D279" s="81" t="s">
        <v>363</v>
      </c>
      <c r="E279" s="81" t="b">
        <v>0</v>
      </c>
      <c r="F279" s="81" t="b">
        <v>0</v>
      </c>
      <c r="G279" s="81" t="b">
        <v>0</v>
      </c>
    </row>
    <row r="280" spans="1:7" ht="15">
      <c r="A280" s="80" t="s">
        <v>8743</v>
      </c>
      <c r="B280" s="81">
        <v>2</v>
      </c>
      <c r="C280" s="92">
        <v>0</v>
      </c>
      <c r="D280" s="81" t="s">
        <v>363</v>
      </c>
      <c r="E280" s="81" t="b">
        <v>0</v>
      </c>
      <c r="F280" s="81" t="b">
        <v>0</v>
      </c>
      <c r="G280" s="81" t="b">
        <v>0</v>
      </c>
    </row>
    <row r="281" spans="1:7" ht="15">
      <c r="A281" s="80" t="s">
        <v>8705</v>
      </c>
      <c r="B281" s="81">
        <v>2</v>
      </c>
      <c r="C281" s="92">
        <v>0</v>
      </c>
      <c r="D281" s="81" t="s">
        <v>363</v>
      </c>
      <c r="E281" s="81" t="b">
        <v>0</v>
      </c>
      <c r="F281" s="81" t="b">
        <v>0</v>
      </c>
      <c r="G281" s="81" t="b">
        <v>0</v>
      </c>
    </row>
    <row r="282" spans="1:7" ht="15">
      <c r="A282" s="80" t="s">
        <v>555</v>
      </c>
      <c r="B282" s="81">
        <v>2</v>
      </c>
      <c r="C282" s="92">
        <v>0</v>
      </c>
      <c r="D282" s="81" t="s">
        <v>363</v>
      </c>
      <c r="E282" s="81" t="b">
        <v>0</v>
      </c>
      <c r="F282" s="81" t="b">
        <v>0</v>
      </c>
      <c r="G282" s="81" t="b">
        <v>0</v>
      </c>
    </row>
    <row r="283" spans="1:7" ht="15">
      <c r="A283" s="80" t="s">
        <v>1051</v>
      </c>
      <c r="B283" s="81">
        <v>2</v>
      </c>
      <c r="C283" s="92">
        <v>0</v>
      </c>
      <c r="D283" s="81" t="s">
        <v>363</v>
      </c>
      <c r="E283" s="81" t="b">
        <v>0</v>
      </c>
      <c r="F283" s="81" t="b">
        <v>0</v>
      </c>
      <c r="G283" s="81" t="b">
        <v>0</v>
      </c>
    </row>
    <row r="284" spans="1:7" ht="15">
      <c r="A284" s="80" t="s">
        <v>8049</v>
      </c>
      <c r="B284" s="81">
        <v>5</v>
      </c>
      <c r="C284" s="92">
        <v>0</v>
      </c>
      <c r="D284" s="81" t="s">
        <v>364</v>
      </c>
      <c r="E284" s="81" t="b">
        <v>0</v>
      </c>
      <c r="F284" s="81" t="b">
        <v>0</v>
      </c>
      <c r="G284" s="81" t="b">
        <v>0</v>
      </c>
    </row>
    <row r="285" spans="1:7" ht="15">
      <c r="A285" s="80" t="s">
        <v>1051</v>
      </c>
      <c r="B285" s="81">
        <v>4</v>
      </c>
      <c r="C285" s="92">
        <v>0.007752801040644514</v>
      </c>
      <c r="D285" s="81" t="s">
        <v>364</v>
      </c>
      <c r="E285" s="81" t="b">
        <v>0</v>
      </c>
      <c r="F285" s="81" t="b">
        <v>0</v>
      </c>
      <c r="G285" s="81" t="b">
        <v>0</v>
      </c>
    </row>
    <row r="286" spans="1:7" ht="15">
      <c r="A286" s="80" t="s">
        <v>8703</v>
      </c>
      <c r="B286" s="81">
        <v>4</v>
      </c>
      <c r="C286" s="92">
        <v>0.007752801040644514</v>
      </c>
      <c r="D286" s="81" t="s">
        <v>364</v>
      </c>
      <c r="E286" s="81" t="b">
        <v>0</v>
      </c>
      <c r="F286" s="81" t="b">
        <v>0</v>
      </c>
      <c r="G286" s="81" t="b">
        <v>0</v>
      </c>
    </row>
    <row r="287" spans="1:7" ht="15">
      <c r="A287" s="80" t="s">
        <v>1024</v>
      </c>
      <c r="B287" s="81">
        <v>4</v>
      </c>
      <c r="C287" s="92">
        <v>0.017747899969308513</v>
      </c>
      <c r="D287" s="81" t="s">
        <v>364</v>
      </c>
      <c r="E287" s="81" t="b">
        <v>0</v>
      </c>
      <c r="F287" s="81" t="b">
        <v>0</v>
      </c>
      <c r="G287" s="81" t="b">
        <v>0</v>
      </c>
    </row>
    <row r="288" spans="1:7" ht="15">
      <c r="A288" s="80" t="s">
        <v>458</v>
      </c>
      <c r="B288" s="81">
        <v>4</v>
      </c>
      <c r="C288" s="92">
        <v>0.017747899969308513</v>
      </c>
      <c r="D288" s="81" t="s">
        <v>364</v>
      </c>
      <c r="E288" s="81" t="b">
        <v>0</v>
      </c>
      <c r="F288" s="81" t="b">
        <v>0</v>
      </c>
      <c r="G288" s="81" t="b">
        <v>0</v>
      </c>
    </row>
    <row r="289" spans="1:7" ht="15">
      <c r="A289" s="80" t="s">
        <v>8019</v>
      </c>
      <c r="B289" s="81">
        <v>3</v>
      </c>
      <c r="C289" s="92">
        <v>0.013310924976981383</v>
      </c>
      <c r="D289" s="81" t="s">
        <v>364</v>
      </c>
      <c r="E289" s="81" t="b">
        <v>0</v>
      </c>
      <c r="F289" s="81" t="b">
        <v>0</v>
      </c>
      <c r="G289" s="81" t="b">
        <v>0</v>
      </c>
    </row>
    <row r="290" spans="1:7" ht="15">
      <c r="A290" s="80" t="s">
        <v>1177</v>
      </c>
      <c r="B290" s="81">
        <v>3</v>
      </c>
      <c r="C290" s="92">
        <v>0.013310924976981383</v>
      </c>
      <c r="D290" s="81" t="s">
        <v>364</v>
      </c>
      <c r="E290" s="81" t="b">
        <v>0</v>
      </c>
      <c r="F290" s="81" t="b">
        <v>0</v>
      </c>
      <c r="G290" s="81" t="b">
        <v>0</v>
      </c>
    </row>
    <row r="291" spans="1:7" ht="15">
      <c r="A291" s="80" t="s">
        <v>649</v>
      </c>
      <c r="B291" s="81">
        <v>3</v>
      </c>
      <c r="C291" s="92">
        <v>0.013310924976981383</v>
      </c>
      <c r="D291" s="81" t="s">
        <v>364</v>
      </c>
      <c r="E291" s="81" t="b">
        <v>0</v>
      </c>
      <c r="F291" s="81" t="b">
        <v>0</v>
      </c>
      <c r="G291" s="81" t="b">
        <v>0</v>
      </c>
    </row>
    <row r="292" spans="1:7" ht="15">
      <c r="A292" s="80" t="s">
        <v>8704</v>
      </c>
      <c r="B292" s="81">
        <v>3</v>
      </c>
      <c r="C292" s="92">
        <v>0.013310924976981383</v>
      </c>
      <c r="D292" s="81" t="s">
        <v>364</v>
      </c>
      <c r="E292" s="81" t="b">
        <v>0</v>
      </c>
      <c r="F292" s="81" t="b">
        <v>0</v>
      </c>
      <c r="G292" s="81" t="b">
        <v>0</v>
      </c>
    </row>
    <row r="293" spans="1:7" ht="15">
      <c r="A293" s="80" t="s">
        <v>799</v>
      </c>
      <c r="B293" s="81">
        <v>3</v>
      </c>
      <c r="C293" s="92">
        <v>0.013310924976981383</v>
      </c>
      <c r="D293" s="81" t="s">
        <v>364</v>
      </c>
      <c r="E293" s="81" t="b">
        <v>0</v>
      </c>
      <c r="F293" s="81" t="b">
        <v>0</v>
      </c>
      <c r="G293" s="81" t="b">
        <v>0</v>
      </c>
    </row>
    <row r="294" spans="1:7" ht="15">
      <c r="A294" s="80" t="s">
        <v>8694</v>
      </c>
      <c r="B294" s="81">
        <v>2</v>
      </c>
      <c r="C294" s="92">
        <v>0.015917600346881503</v>
      </c>
      <c r="D294" s="81" t="s">
        <v>364</v>
      </c>
      <c r="E294" s="81" t="b">
        <v>0</v>
      </c>
      <c r="F294" s="81" t="b">
        <v>0</v>
      </c>
      <c r="G294" s="81" t="b">
        <v>0</v>
      </c>
    </row>
    <row r="295" spans="1:7" ht="15">
      <c r="A295" s="80" t="s">
        <v>1500</v>
      </c>
      <c r="B295" s="81">
        <v>18</v>
      </c>
      <c r="C295" s="92">
        <v>0.006787471728190722</v>
      </c>
      <c r="D295" s="81" t="s">
        <v>365</v>
      </c>
      <c r="E295" s="81" t="b">
        <v>0</v>
      </c>
      <c r="F295" s="81" t="b">
        <v>0</v>
      </c>
      <c r="G295" s="81" t="b">
        <v>0</v>
      </c>
    </row>
    <row r="296" spans="1:7" ht="15">
      <c r="A296" s="80" t="s">
        <v>433</v>
      </c>
      <c r="B296" s="81">
        <v>16</v>
      </c>
      <c r="C296" s="92">
        <v>0.010962879941209727</v>
      </c>
      <c r="D296" s="81" t="s">
        <v>365</v>
      </c>
      <c r="E296" s="81" t="b">
        <v>0</v>
      </c>
      <c r="F296" s="81" t="b">
        <v>0</v>
      </c>
      <c r="G296" s="81" t="b">
        <v>0</v>
      </c>
    </row>
    <row r="297" spans="1:7" ht="15">
      <c r="A297" s="80" t="s">
        <v>458</v>
      </c>
      <c r="B297" s="81">
        <v>13</v>
      </c>
      <c r="C297" s="92">
        <v>0.00314366843476645</v>
      </c>
      <c r="D297" s="81" t="s">
        <v>365</v>
      </c>
      <c r="E297" s="81" t="b">
        <v>0</v>
      </c>
      <c r="F297" s="81" t="b">
        <v>0</v>
      </c>
      <c r="G297" s="81" t="b">
        <v>0</v>
      </c>
    </row>
    <row r="298" spans="1:7" ht="15">
      <c r="A298" s="80" t="s">
        <v>8700</v>
      </c>
      <c r="B298" s="81">
        <v>13</v>
      </c>
      <c r="C298" s="92">
        <v>0.00314366843476645</v>
      </c>
      <c r="D298" s="81" t="s">
        <v>365</v>
      </c>
      <c r="E298" s="81" t="b">
        <v>0</v>
      </c>
      <c r="F298" s="81" t="b">
        <v>0</v>
      </c>
      <c r="G298" s="81" t="b">
        <v>0</v>
      </c>
    </row>
    <row r="299" spans="1:7" ht="15">
      <c r="A299" s="80" t="s">
        <v>8707</v>
      </c>
      <c r="B299" s="81">
        <v>12</v>
      </c>
      <c r="C299" s="92">
        <v>0.004524981152127148</v>
      </c>
      <c r="D299" s="81" t="s">
        <v>365</v>
      </c>
      <c r="E299" s="81" t="b">
        <v>0</v>
      </c>
      <c r="F299" s="81" t="b">
        <v>0</v>
      </c>
      <c r="G299" s="81" t="b">
        <v>0</v>
      </c>
    </row>
    <row r="300" spans="1:7" ht="15">
      <c r="A300" s="80" t="s">
        <v>1461</v>
      </c>
      <c r="B300" s="81">
        <v>10</v>
      </c>
      <c r="C300" s="92">
        <v>0.0068517999632560795</v>
      </c>
      <c r="D300" s="81" t="s">
        <v>365</v>
      </c>
      <c r="E300" s="81" t="b">
        <v>0</v>
      </c>
      <c r="F300" s="81" t="b">
        <v>0</v>
      </c>
      <c r="G300" s="81" t="b">
        <v>0</v>
      </c>
    </row>
    <row r="301" spans="1:7" ht="15">
      <c r="A301" s="80" t="s">
        <v>480</v>
      </c>
      <c r="B301" s="81">
        <v>10</v>
      </c>
      <c r="C301" s="92">
        <v>0.0068517999632560795</v>
      </c>
      <c r="D301" s="81" t="s">
        <v>365</v>
      </c>
      <c r="E301" s="81" t="b">
        <v>0</v>
      </c>
      <c r="F301" s="81" t="b">
        <v>0</v>
      </c>
      <c r="G301" s="81" t="b">
        <v>0</v>
      </c>
    </row>
    <row r="302" spans="1:7" ht="15">
      <c r="A302" s="80" t="s">
        <v>717</v>
      </c>
      <c r="B302" s="81">
        <v>10</v>
      </c>
      <c r="C302" s="92">
        <v>0.0068517999632560795</v>
      </c>
      <c r="D302" s="81" t="s">
        <v>365</v>
      </c>
      <c r="E302" s="81" t="b">
        <v>0</v>
      </c>
      <c r="F302" s="81" t="b">
        <v>0</v>
      </c>
      <c r="G302" s="81" t="b">
        <v>0</v>
      </c>
    </row>
    <row r="303" spans="1:7" ht="15">
      <c r="A303" s="80" t="s">
        <v>8708</v>
      </c>
      <c r="B303" s="81">
        <v>10</v>
      </c>
      <c r="C303" s="92">
        <v>0.0068517999632560795</v>
      </c>
      <c r="D303" s="81" t="s">
        <v>365</v>
      </c>
      <c r="E303" s="81" t="b">
        <v>0</v>
      </c>
      <c r="F303" s="81" t="b">
        <v>0</v>
      </c>
      <c r="G303" s="81" t="b">
        <v>0</v>
      </c>
    </row>
    <row r="304" spans="1:7" ht="15">
      <c r="A304" s="80" t="s">
        <v>976</v>
      </c>
      <c r="B304" s="81">
        <v>9</v>
      </c>
      <c r="C304" s="92">
        <v>0.007769022360105866</v>
      </c>
      <c r="D304" s="81" t="s">
        <v>365</v>
      </c>
      <c r="E304" s="81" t="b">
        <v>0</v>
      </c>
      <c r="F304" s="81" t="b">
        <v>0</v>
      </c>
      <c r="G304" s="81" t="b">
        <v>0</v>
      </c>
    </row>
    <row r="305" spans="1:7" ht="15">
      <c r="A305" s="80" t="s">
        <v>856</v>
      </c>
      <c r="B305" s="81">
        <v>6</v>
      </c>
      <c r="C305" s="92">
        <v>0.009290428218024224</v>
      </c>
      <c r="D305" s="81" t="s">
        <v>365</v>
      </c>
      <c r="E305" s="81" t="b">
        <v>0</v>
      </c>
      <c r="F305" s="81" t="b">
        <v>0</v>
      </c>
      <c r="G305" s="81" t="b">
        <v>0</v>
      </c>
    </row>
    <row r="306" spans="1:7" ht="15">
      <c r="A306" s="80" t="s">
        <v>775</v>
      </c>
      <c r="B306" s="81">
        <v>6</v>
      </c>
      <c r="C306" s="92">
        <v>0.009290428218024224</v>
      </c>
      <c r="D306" s="81" t="s">
        <v>365</v>
      </c>
      <c r="E306" s="81" t="b">
        <v>0</v>
      </c>
      <c r="F306" s="81" t="b">
        <v>0</v>
      </c>
      <c r="G306" s="81" t="b">
        <v>0</v>
      </c>
    </row>
    <row r="307" spans="1:7" ht="15">
      <c r="A307" s="80" t="s">
        <v>8701</v>
      </c>
      <c r="B307" s="81">
        <v>6</v>
      </c>
      <c r="C307" s="92">
        <v>0.009290428218024224</v>
      </c>
      <c r="D307" s="81" t="s">
        <v>365</v>
      </c>
      <c r="E307" s="81" t="b">
        <v>0</v>
      </c>
      <c r="F307" s="81" t="b">
        <v>0</v>
      </c>
      <c r="G307" s="81" t="b">
        <v>0</v>
      </c>
    </row>
    <row r="308" spans="1:7" ht="15">
      <c r="A308" s="80" t="s">
        <v>585</v>
      </c>
      <c r="B308" s="81">
        <v>6</v>
      </c>
      <c r="C308" s="92">
        <v>0.009290428218024224</v>
      </c>
      <c r="D308" s="81" t="s">
        <v>365</v>
      </c>
      <c r="E308" s="81" t="b">
        <v>0</v>
      </c>
      <c r="F308" s="81" t="b">
        <v>0</v>
      </c>
      <c r="G308" s="81" t="b">
        <v>0</v>
      </c>
    </row>
    <row r="309" spans="1:7" ht="15">
      <c r="A309" s="80" t="s">
        <v>8702</v>
      </c>
      <c r="B309" s="81">
        <v>6</v>
      </c>
      <c r="C309" s="92">
        <v>0.009290428218024224</v>
      </c>
      <c r="D309" s="81" t="s">
        <v>365</v>
      </c>
      <c r="E309" s="81" t="b">
        <v>0</v>
      </c>
      <c r="F309" s="81" t="b">
        <v>0</v>
      </c>
      <c r="G309" s="81" t="b">
        <v>0</v>
      </c>
    </row>
    <row r="310" spans="1:7" ht="15">
      <c r="A310" s="80" t="s">
        <v>614</v>
      </c>
      <c r="B310" s="81">
        <v>6</v>
      </c>
      <c r="C310" s="92">
        <v>0.009290428218024224</v>
      </c>
      <c r="D310" s="81" t="s">
        <v>365</v>
      </c>
      <c r="E310" s="81" t="b">
        <v>0</v>
      </c>
      <c r="F310" s="81" t="b">
        <v>0</v>
      </c>
      <c r="G310" s="81" t="b">
        <v>0</v>
      </c>
    </row>
    <row r="311" spans="1:7" ht="15">
      <c r="A311" s="80" t="s">
        <v>8712</v>
      </c>
      <c r="B311" s="81">
        <v>6</v>
      </c>
      <c r="C311" s="92">
        <v>0.009290428218024224</v>
      </c>
      <c r="D311" s="81" t="s">
        <v>365</v>
      </c>
      <c r="E311" s="81" t="b">
        <v>0</v>
      </c>
      <c r="F311" s="81" t="b">
        <v>0</v>
      </c>
      <c r="G311" s="81" t="b">
        <v>0</v>
      </c>
    </row>
    <row r="312" spans="1:7" ht="15">
      <c r="A312" s="80" t="s">
        <v>673</v>
      </c>
      <c r="B312" s="81">
        <v>6</v>
      </c>
      <c r="C312" s="92">
        <v>0.009290428218024224</v>
      </c>
      <c r="D312" s="81" t="s">
        <v>365</v>
      </c>
      <c r="E312" s="81" t="b">
        <v>0</v>
      </c>
      <c r="F312" s="81" t="b">
        <v>0</v>
      </c>
      <c r="G312" s="81" t="b">
        <v>0</v>
      </c>
    </row>
    <row r="313" spans="1:7" ht="15">
      <c r="A313" s="80" t="s">
        <v>651</v>
      </c>
      <c r="B313" s="81">
        <v>6</v>
      </c>
      <c r="C313" s="92">
        <v>0.009290428218024224</v>
      </c>
      <c r="D313" s="81" t="s">
        <v>365</v>
      </c>
      <c r="E313" s="81" t="b">
        <v>0</v>
      </c>
      <c r="F313" s="81" t="b">
        <v>0</v>
      </c>
      <c r="G313" s="81" t="b">
        <v>0</v>
      </c>
    </row>
    <row r="314" spans="1:7" ht="15">
      <c r="A314" s="80" t="s">
        <v>8714</v>
      </c>
      <c r="B314" s="81">
        <v>6</v>
      </c>
      <c r="C314" s="92">
        <v>0.009290428218024224</v>
      </c>
      <c r="D314" s="81" t="s">
        <v>365</v>
      </c>
      <c r="E314" s="81" t="b">
        <v>0</v>
      </c>
      <c r="F314" s="81" t="b">
        <v>0</v>
      </c>
      <c r="G314" s="81" t="b">
        <v>0</v>
      </c>
    </row>
    <row r="315" spans="1:7" ht="15">
      <c r="A315" s="80" t="s">
        <v>8713</v>
      </c>
      <c r="B315" s="81">
        <v>6</v>
      </c>
      <c r="C315" s="92">
        <v>0.009290428218024224</v>
      </c>
      <c r="D315" s="81" t="s">
        <v>365</v>
      </c>
      <c r="E315" s="81" t="b">
        <v>0</v>
      </c>
      <c r="F315" s="81" t="b">
        <v>0</v>
      </c>
      <c r="G315" s="81" t="b">
        <v>0</v>
      </c>
    </row>
    <row r="316" spans="1:7" ht="15">
      <c r="A316" s="80" t="s">
        <v>8035</v>
      </c>
      <c r="B316" s="81">
        <v>5</v>
      </c>
      <c r="C316" s="92">
        <v>0.009282514683261914</v>
      </c>
      <c r="D316" s="81" t="s">
        <v>365</v>
      </c>
      <c r="E316" s="81" t="b">
        <v>0</v>
      </c>
      <c r="F316" s="81" t="b">
        <v>0</v>
      </c>
      <c r="G316" s="81" t="b">
        <v>0</v>
      </c>
    </row>
    <row r="317" spans="1:7" ht="15">
      <c r="A317" s="80" t="s">
        <v>1270</v>
      </c>
      <c r="B317" s="81">
        <v>4</v>
      </c>
      <c r="C317" s="92">
        <v>0.008934338797318581</v>
      </c>
      <c r="D317" s="81" t="s">
        <v>365</v>
      </c>
      <c r="E317" s="81" t="b">
        <v>0</v>
      </c>
      <c r="F317" s="81" t="b">
        <v>0</v>
      </c>
      <c r="G317" s="81" t="b">
        <v>0</v>
      </c>
    </row>
    <row r="318" spans="1:7" ht="15">
      <c r="A318" s="80" t="s">
        <v>431</v>
      </c>
      <c r="B318" s="81">
        <v>3</v>
      </c>
      <c r="C318" s="92">
        <v>0.008159182929992438</v>
      </c>
      <c r="D318" s="81" t="s">
        <v>365</v>
      </c>
      <c r="E318" s="81" t="b">
        <v>0</v>
      </c>
      <c r="F318" s="81" t="b">
        <v>0</v>
      </c>
      <c r="G318" s="81" t="b">
        <v>0</v>
      </c>
    </row>
    <row r="319" spans="1:7" ht="15">
      <c r="A319" s="80" t="s">
        <v>877</v>
      </c>
      <c r="B319" s="81">
        <v>3</v>
      </c>
      <c r="C319" s="92">
        <v>0.008159182929992438</v>
      </c>
      <c r="D319" s="81" t="s">
        <v>365</v>
      </c>
      <c r="E319" s="81" t="b">
        <v>0</v>
      </c>
      <c r="F319" s="81" t="b">
        <v>0</v>
      </c>
      <c r="G319" s="81" t="b">
        <v>0</v>
      </c>
    </row>
    <row r="320" spans="1:7" ht="15">
      <c r="A320" s="80" t="s">
        <v>442</v>
      </c>
      <c r="B320" s="81">
        <v>3</v>
      </c>
      <c r="C320" s="92">
        <v>0.008159182929992438</v>
      </c>
      <c r="D320" s="81" t="s">
        <v>365</v>
      </c>
      <c r="E320" s="81" t="b">
        <v>0</v>
      </c>
      <c r="F320" s="81" t="b">
        <v>0</v>
      </c>
      <c r="G320" s="81" t="b">
        <v>0</v>
      </c>
    </row>
    <row r="321" spans="1:7" ht="15">
      <c r="A321" s="80" t="s">
        <v>8695</v>
      </c>
      <c r="B321" s="81">
        <v>3</v>
      </c>
      <c r="C321" s="92">
        <v>0.008159182929992438</v>
      </c>
      <c r="D321" s="81" t="s">
        <v>365</v>
      </c>
      <c r="E321" s="81" t="b">
        <v>0</v>
      </c>
      <c r="F321" s="81" t="b">
        <v>0</v>
      </c>
      <c r="G321" s="81" t="b">
        <v>0</v>
      </c>
    </row>
    <row r="322" spans="1:7" ht="15">
      <c r="A322" s="80" t="s">
        <v>8721</v>
      </c>
      <c r="B322" s="81">
        <v>3</v>
      </c>
      <c r="C322" s="92">
        <v>0.008159182929992438</v>
      </c>
      <c r="D322" s="81" t="s">
        <v>365</v>
      </c>
      <c r="E322" s="81" t="b">
        <v>0</v>
      </c>
      <c r="F322" s="81" t="b">
        <v>0</v>
      </c>
      <c r="G322" s="81" t="b">
        <v>0</v>
      </c>
    </row>
    <row r="323" spans="1:7" ht="15">
      <c r="A323" s="80" t="s">
        <v>1269</v>
      </c>
      <c r="B323" s="81">
        <v>3</v>
      </c>
      <c r="C323" s="92">
        <v>0.008159182929992438</v>
      </c>
      <c r="D323" s="81" t="s">
        <v>365</v>
      </c>
      <c r="E323" s="81" t="b">
        <v>0</v>
      </c>
      <c r="F323" s="81" t="b">
        <v>0</v>
      </c>
      <c r="G323" s="81" t="b">
        <v>0</v>
      </c>
    </row>
    <row r="324" spans="1:7" ht="15">
      <c r="A324" s="80" t="s">
        <v>8729</v>
      </c>
      <c r="B324" s="81">
        <v>3</v>
      </c>
      <c r="C324" s="92">
        <v>0.008159182929992438</v>
      </c>
      <c r="D324" s="81" t="s">
        <v>365</v>
      </c>
      <c r="E324" s="81" t="b">
        <v>0</v>
      </c>
      <c r="F324" s="81" t="b">
        <v>0</v>
      </c>
      <c r="G324" s="81" t="b">
        <v>0</v>
      </c>
    </row>
    <row r="325" spans="1:7" ht="15">
      <c r="A325" s="80" t="s">
        <v>8726</v>
      </c>
      <c r="B325" s="81">
        <v>3</v>
      </c>
      <c r="C325" s="92">
        <v>0.008159182929992438</v>
      </c>
      <c r="D325" s="81" t="s">
        <v>365</v>
      </c>
      <c r="E325" s="81" t="b">
        <v>0</v>
      </c>
      <c r="F325" s="81" t="b">
        <v>0</v>
      </c>
      <c r="G325" s="81" t="b">
        <v>0</v>
      </c>
    </row>
    <row r="326" spans="1:7" ht="15">
      <c r="A326" s="80" t="s">
        <v>8727</v>
      </c>
      <c r="B326" s="81">
        <v>3</v>
      </c>
      <c r="C326" s="92">
        <v>0.008159182929992438</v>
      </c>
      <c r="D326" s="81" t="s">
        <v>365</v>
      </c>
      <c r="E326" s="81" t="b">
        <v>0</v>
      </c>
      <c r="F326" s="81" t="b">
        <v>0</v>
      </c>
      <c r="G326" s="81" t="b">
        <v>0</v>
      </c>
    </row>
    <row r="327" spans="1:7" ht="15">
      <c r="A327" s="80" t="s">
        <v>697</v>
      </c>
      <c r="B327" s="81">
        <v>3</v>
      </c>
      <c r="C327" s="92">
        <v>0.008159182929992438</v>
      </c>
      <c r="D327" s="81" t="s">
        <v>365</v>
      </c>
      <c r="E327" s="81" t="b">
        <v>0</v>
      </c>
      <c r="F327" s="81" t="b">
        <v>0</v>
      </c>
      <c r="G327" s="81" t="b">
        <v>0</v>
      </c>
    </row>
    <row r="328" spans="1:7" ht="15">
      <c r="A328" s="80" t="s">
        <v>418</v>
      </c>
      <c r="B328" s="81">
        <v>2</v>
      </c>
      <c r="C328" s="92">
        <v>0.006809815279312841</v>
      </c>
      <c r="D328" s="81" t="s">
        <v>365</v>
      </c>
      <c r="E328" s="81" t="b">
        <v>0</v>
      </c>
      <c r="F328" s="81" t="b">
        <v>0</v>
      </c>
      <c r="G328" s="81" t="b">
        <v>0</v>
      </c>
    </row>
    <row r="329" spans="1:7" ht="15">
      <c r="A329" s="80" t="s">
        <v>1357</v>
      </c>
      <c r="B329" s="81">
        <v>2</v>
      </c>
      <c r="C329" s="92">
        <v>0.006809815279312841</v>
      </c>
      <c r="D329" s="81" t="s">
        <v>365</v>
      </c>
      <c r="E329" s="81" t="b">
        <v>0</v>
      </c>
      <c r="F329" s="81" t="b">
        <v>0</v>
      </c>
      <c r="G329" s="81" t="b">
        <v>0</v>
      </c>
    </row>
    <row r="330" spans="1:7" ht="15">
      <c r="A330" s="80" t="s">
        <v>8049</v>
      </c>
      <c r="B330" s="81">
        <v>2</v>
      </c>
      <c r="C330" s="92">
        <v>0.006809815279312841</v>
      </c>
      <c r="D330" s="81" t="s">
        <v>365</v>
      </c>
      <c r="E330" s="81" t="b">
        <v>0</v>
      </c>
      <c r="F330" s="81" t="b">
        <v>0</v>
      </c>
      <c r="G330" s="81" t="b">
        <v>0</v>
      </c>
    </row>
    <row r="331" spans="1:7" ht="15">
      <c r="A331" s="80" t="s">
        <v>8717</v>
      </c>
      <c r="B331" s="81">
        <v>2</v>
      </c>
      <c r="C331" s="92">
        <v>0.006809815279312841</v>
      </c>
      <c r="D331" s="81" t="s">
        <v>365</v>
      </c>
      <c r="E331" s="81" t="b">
        <v>0</v>
      </c>
      <c r="F331" s="81" t="b">
        <v>0</v>
      </c>
      <c r="G331" s="81" t="b">
        <v>0</v>
      </c>
    </row>
    <row r="332" spans="1:7" ht="15">
      <c r="A332" s="80" t="s">
        <v>575</v>
      </c>
      <c r="B332" s="81">
        <v>2</v>
      </c>
      <c r="C332" s="92">
        <v>0</v>
      </c>
      <c r="D332" s="81" t="s">
        <v>366</v>
      </c>
      <c r="E332" s="81" t="b">
        <v>0</v>
      </c>
      <c r="F332" s="81" t="b">
        <v>0</v>
      </c>
      <c r="G332" s="81" t="b">
        <v>0</v>
      </c>
    </row>
    <row r="333" spans="1:7" ht="15">
      <c r="A333" s="80" t="s">
        <v>393</v>
      </c>
      <c r="B333" s="81">
        <v>2</v>
      </c>
      <c r="C333" s="92">
        <v>0</v>
      </c>
      <c r="D333" s="81" t="s">
        <v>366</v>
      </c>
      <c r="E333" s="81" t="b">
        <v>0</v>
      </c>
      <c r="F333" s="81" t="b">
        <v>0</v>
      </c>
      <c r="G333" s="81" t="b">
        <v>0</v>
      </c>
    </row>
    <row r="334" spans="1:7" ht="15">
      <c r="A334" s="80" t="s">
        <v>8749</v>
      </c>
      <c r="B334" s="81">
        <v>2</v>
      </c>
      <c r="C334" s="92">
        <v>0</v>
      </c>
      <c r="D334" s="81" t="s">
        <v>366</v>
      </c>
      <c r="E334" s="81" t="b">
        <v>0</v>
      </c>
      <c r="F334" s="81" t="b">
        <v>0</v>
      </c>
      <c r="G334" s="81" t="b">
        <v>0</v>
      </c>
    </row>
    <row r="335" spans="1:7" ht="15">
      <c r="A335" s="80" t="s">
        <v>8699</v>
      </c>
      <c r="B335" s="81">
        <v>2</v>
      </c>
      <c r="C335" s="92">
        <v>0</v>
      </c>
      <c r="D335" s="81" t="s">
        <v>366</v>
      </c>
      <c r="E335" s="81" t="b">
        <v>0</v>
      </c>
      <c r="F335" s="81" t="b">
        <v>0</v>
      </c>
      <c r="G335" s="81" t="b">
        <v>0</v>
      </c>
    </row>
    <row r="336" spans="1:7" ht="15">
      <c r="A336" s="80" t="s">
        <v>419</v>
      </c>
      <c r="B336" s="81">
        <v>2</v>
      </c>
      <c r="C336" s="92">
        <v>0</v>
      </c>
      <c r="D336" s="81" t="s">
        <v>366</v>
      </c>
      <c r="E336" s="81" t="b">
        <v>0</v>
      </c>
      <c r="F336" s="81" t="b">
        <v>0</v>
      </c>
      <c r="G336" s="81" t="b">
        <v>0</v>
      </c>
    </row>
    <row r="337" spans="1:7" ht="15">
      <c r="A337" s="80" t="s">
        <v>887</v>
      </c>
      <c r="B337" s="81">
        <v>2</v>
      </c>
      <c r="C337" s="92">
        <v>0</v>
      </c>
      <c r="D337" s="81" t="s">
        <v>366</v>
      </c>
      <c r="E337" s="81" t="b">
        <v>0</v>
      </c>
      <c r="F337" s="81" t="b">
        <v>0</v>
      </c>
      <c r="G337" s="81" t="b">
        <v>0</v>
      </c>
    </row>
    <row r="338" spans="1:7" ht="15">
      <c r="A338" s="80" t="s">
        <v>509</v>
      </c>
      <c r="B338" s="81">
        <v>2</v>
      </c>
      <c r="C338" s="92">
        <v>0</v>
      </c>
      <c r="D338" s="81" t="s">
        <v>366</v>
      </c>
      <c r="E338" s="81" t="b">
        <v>0</v>
      </c>
      <c r="F338" s="81" t="b">
        <v>0</v>
      </c>
      <c r="G338" s="81" t="b">
        <v>0</v>
      </c>
    </row>
    <row r="339" spans="1:7" ht="15">
      <c r="A339" s="80" t="s">
        <v>491</v>
      </c>
      <c r="B339" s="81">
        <v>2</v>
      </c>
      <c r="C339" s="92">
        <v>0</v>
      </c>
      <c r="D339" s="81" t="s">
        <v>366</v>
      </c>
      <c r="E339" s="81" t="b">
        <v>0</v>
      </c>
      <c r="F339" s="81" t="b">
        <v>0</v>
      </c>
      <c r="G339" s="81" t="b">
        <v>0</v>
      </c>
    </row>
    <row r="340" spans="1:7" ht="15">
      <c r="A340" s="80" t="s">
        <v>698</v>
      </c>
      <c r="B340" s="81">
        <v>2</v>
      </c>
      <c r="C340" s="92">
        <v>0</v>
      </c>
      <c r="D340" s="81" t="s">
        <v>366</v>
      </c>
      <c r="E340" s="81" t="b">
        <v>0</v>
      </c>
      <c r="F340" s="81" t="b">
        <v>0</v>
      </c>
      <c r="G340" s="81" t="b">
        <v>0</v>
      </c>
    </row>
    <row r="341" spans="1:7" ht="15">
      <c r="A341" s="80" t="s">
        <v>1051</v>
      </c>
      <c r="B341" s="81">
        <v>2</v>
      </c>
      <c r="C341" s="92">
        <v>0</v>
      </c>
      <c r="D341" s="81" t="s">
        <v>366</v>
      </c>
      <c r="E341" s="81" t="b">
        <v>0</v>
      </c>
      <c r="F341" s="81" t="b">
        <v>0</v>
      </c>
      <c r="G341" s="81" t="b">
        <v>0</v>
      </c>
    </row>
    <row r="342" spans="1:7" ht="15">
      <c r="A342" s="80" t="s">
        <v>694</v>
      </c>
      <c r="B342" s="81">
        <v>2</v>
      </c>
      <c r="C342" s="92">
        <v>0</v>
      </c>
      <c r="D342" s="81" t="s">
        <v>366</v>
      </c>
      <c r="E342" s="81" t="b">
        <v>0</v>
      </c>
      <c r="F342" s="81" t="b">
        <v>0</v>
      </c>
      <c r="G342" s="81" t="b">
        <v>0</v>
      </c>
    </row>
    <row r="343" spans="1:7" ht="15">
      <c r="A343" s="80" t="s">
        <v>1024</v>
      </c>
      <c r="B343" s="81">
        <v>3</v>
      </c>
      <c r="C343" s="92">
        <v>0</v>
      </c>
      <c r="D343" s="81" t="s">
        <v>367</v>
      </c>
      <c r="E343" s="81" t="b">
        <v>0</v>
      </c>
      <c r="F343" s="81" t="b">
        <v>0</v>
      </c>
      <c r="G343" s="81" t="b">
        <v>0</v>
      </c>
    </row>
    <row r="344" spans="1:7" ht="15">
      <c r="A344" s="80" t="s">
        <v>458</v>
      </c>
      <c r="B344" s="81">
        <v>3</v>
      </c>
      <c r="C344" s="92">
        <v>0</v>
      </c>
      <c r="D344" s="81" t="s">
        <v>367</v>
      </c>
      <c r="E344" s="81" t="b">
        <v>0</v>
      </c>
      <c r="F344" s="81" t="b">
        <v>0</v>
      </c>
      <c r="G344" s="81" t="b">
        <v>0</v>
      </c>
    </row>
    <row r="345" spans="1:7" ht="15">
      <c r="A345" s="80" t="s">
        <v>1051</v>
      </c>
      <c r="B345" s="81">
        <v>2</v>
      </c>
      <c r="C345" s="92">
        <v>0</v>
      </c>
      <c r="D345" s="81" t="s">
        <v>367</v>
      </c>
      <c r="E345" s="81" t="b">
        <v>0</v>
      </c>
      <c r="F345" s="81" t="b">
        <v>0</v>
      </c>
      <c r="G345" s="81" t="b">
        <v>0</v>
      </c>
    </row>
    <row r="346" spans="1:7" ht="15">
      <c r="A346" s="80" t="s">
        <v>8049</v>
      </c>
      <c r="B346" s="81">
        <v>2</v>
      </c>
      <c r="C346" s="92">
        <v>0</v>
      </c>
      <c r="D346" s="81" t="s">
        <v>367</v>
      </c>
      <c r="E346" s="81" t="b">
        <v>0</v>
      </c>
      <c r="F346" s="81" t="b">
        <v>0</v>
      </c>
      <c r="G346" s="81" t="b">
        <v>0</v>
      </c>
    </row>
    <row r="347" spans="1:7" ht="15">
      <c r="A347" s="80" t="s">
        <v>1177</v>
      </c>
      <c r="B347" s="81">
        <v>2</v>
      </c>
      <c r="C347" s="92">
        <v>0</v>
      </c>
      <c r="D347" s="81" t="s">
        <v>367</v>
      </c>
      <c r="E347" s="81" t="b">
        <v>0</v>
      </c>
      <c r="F347" s="81" t="b">
        <v>0</v>
      </c>
      <c r="G347" s="81" t="b">
        <v>0</v>
      </c>
    </row>
    <row r="348" spans="1:7" ht="15">
      <c r="A348" s="80" t="s">
        <v>649</v>
      </c>
      <c r="B348" s="81">
        <v>2</v>
      </c>
      <c r="C348" s="92">
        <v>0</v>
      </c>
      <c r="D348" s="81" t="s">
        <v>367</v>
      </c>
      <c r="E348" s="81" t="b">
        <v>0</v>
      </c>
      <c r="F348" s="81" t="b">
        <v>0</v>
      </c>
      <c r="G348" s="81" t="b">
        <v>0</v>
      </c>
    </row>
    <row r="349" spans="1:7" ht="15">
      <c r="A349" s="80" t="s">
        <v>8704</v>
      </c>
      <c r="B349" s="81">
        <v>2</v>
      </c>
      <c r="C349" s="92">
        <v>0</v>
      </c>
      <c r="D349" s="81" t="s">
        <v>367</v>
      </c>
      <c r="E349" s="81" t="b">
        <v>0</v>
      </c>
      <c r="F349" s="81" t="b">
        <v>0</v>
      </c>
      <c r="G349" s="81" t="b">
        <v>0</v>
      </c>
    </row>
    <row r="350" spans="1:7" ht="15">
      <c r="A350" s="80" t="s">
        <v>8703</v>
      </c>
      <c r="B350" s="81">
        <v>2</v>
      </c>
      <c r="C350" s="92">
        <v>0</v>
      </c>
      <c r="D350" s="81" t="s">
        <v>367</v>
      </c>
      <c r="E350" s="81" t="b">
        <v>0</v>
      </c>
      <c r="F350" s="81" t="b">
        <v>0</v>
      </c>
      <c r="G350" s="81" t="b">
        <v>0</v>
      </c>
    </row>
    <row r="351" spans="1:7" ht="15">
      <c r="A351" s="80" t="s">
        <v>799</v>
      </c>
      <c r="B351" s="81">
        <v>2</v>
      </c>
      <c r="C351" s="92">
        <v>0</v>
      </c>
      <c r="D351" s="81" t="s">
        <v>367</v>
      </c>
      <c r="E351" s="81" t="b">
        <v>0</v>
      </c>
      <c r="F351" s="81" t="b">
        <v>0</v>
      </c>
      <c r="G351" s="81" t="b">
        <v>0</v>
      </c>
    </row>
    <row r="352" spans="1:7" ht="15">
      <c r="A352" s="80" t="s">
        <v>775</v>
      </c>
      <c r="B352" s="81">
        <v>2</v>
      </c>
      <c r="C352" s="92">
        <v>0</v>
      </c>
      <c r="D352" s="81" t="s">
        <v>368</v>
      </c>
      <c r="E352" s="81" t="b">
        <v>0</v>
      </c>
      <c r="F352" s="81" t="b">
        <v>0</v>
      </c>
      <c r="G352" s="81" t="b">
        <v>0</v>
      </c>
    </row>
    <row r="353" spans="1:7" ht="15">
      <c r="A353" s="80" t="s">
        <v>651</v>
      </c>
      <c r="B353" s="81">
        <v>2</v>
      </c>
      <c r="C353" s="92">
        <v>0</v>
      </c>
      <c r="D353" s="81" t="s">
        <v>368</v>
      </c>
      <c r="E353" s="81" t="b">
        <v>0</v>
      </c>
      <c r="F353" s="81" t="b">
        <v>0</v>
      </c>
      <c r="G353" s="81" t="b">
        <v>0</v>
      </c>
    </row>
    <row r="354" spans="1:7" ht="15">
      <c r="A354" s="80" t="s">
        <v>8701</v>
      </c>
      <c r="B354" s="81">
        <v>2</v>
      </c>
      <c r="C354" s="92">
        <v>0</v>
      </c>
      <c r="D354" s="81" t="s">
        <v>368</v>
      </c>
      <c r="E354" s="81" t="b">
        <v>0</v>
      </c>
      <c r="F354" s="81" t="b">
        <v>0</v>
      </c>
      <c r="G354" s="81" t="b">
        <v>0</v>
      </c>
    </row>
    <row r="355" spans="1:7" ht="15">
      <c r="A355" s="80" t="s">
        <v>8710</v>
      </c>
      <c r="B355" s="81">
        <v>2</v>
      </c>
      <c r="C355" s="92">
        <v>0</v>
      </c>
      <c r="D355" s="81" t="s">
        <v>368</v>
      </c>
      <c r="E355" s="81" t="b">
        <v>0</v>
      </c>
      <c r="F355" s="81" t="b">
        <v>0</v>
      </c>
      <c r="G355" s="81" t="b">
        <v>0</v>
      </c>
    </row>
    <row r="356" spans="1:7" ht="15">
      <c r="A356" s="80" t="s">
        <v>8699</v>
      </c>
      <c r="B356" s="81">
        <v>2</v>
      </c>
      <c r="C356" s="92">
        <v>0</v>
      </c>
      <c r="D356" s="81" t="s">
        <v>368</v>
      </c>
      <c r="E356" s="81" t="b">
        <v>0</v>
      </c>
      <c r="F356" s="81" t="b">
        <v>0</v>
      </c>
      <c r="G356" s="81" t="b">
        <v>0</v>
      </c>
    </row>
    <row r="357" spans="1:7" ht="15">
      <c r="A357" s="80" t="s">
        <v>419</v>
      </c>
      <c r="B357" s="81">
        <v>2</v>
      </c>
      <c r="C357" s="92">
        <v>0</v>
      </c>
      <c r="D357" s="81" t="s">
        <v>368</v>
      </c>
      <c r="E357" s="81" t="b">
        <v>0</v>
      </c>
      <c r="F357" s="81" t="b">
        <v>0</v>
      </c>
      <c r="G357" s="81" t="b">
        <v>0</v>
      </c>
    </row>
    <row r="358" spans="1:7" ht="15">
      <c r="A358" s="80" t="s">
        <v>585</v>
      </c>
      <c r="B358" s="81">
        <v>2</v>
      </c>
      <c r="C358" s="92">
        <v>0</v>
      </c>
      <c r="D358" s="81" t="s">
        <v>368</v>
      </c>
      <c r="E358" s="81" t="b">
        <v>0</v>
      </c>
      <c r="F358" s="81" t="b">
        <v>0</v>
      </c>
      <c r="G358" s="81" t="b">
        <v>0</v>
      </c>
    </row>
    <row r="359" spans="1:7" ht="15">
      <c r="A359" s="80" t="s">
        <v>698</v>
      </c>
      <c r="B359" s="81">
        <v>2</v>
      </c>
      <c r="C359" s="92">
        <v>0</v>
      </c>
      <c r="D359" s="81" t="s">
        <v>368</v>
      </c>
      <c r="E359" s="81" t="b">
        <v>0</v>
      </c>
      <c r="F359" s="81" t="b">
        <v>0</v>
      </c>
      <c r="G359" s="81" t="b">
        <v>0</v>
      </c>
    </row>
    <row r="360" spans="1:7" ht="15">
      <c r="A360" s="80" t="s">
        <v>1051</v>
      </c>
      <c r="B360" s="81">
        <v>2</v>
      </c>
      <c r="C360" s="92">
        <v>0</v>
      </c>
      <c r="D360" s="81" t="s">
        <v>368</v>
      </c>
      <c r="E360" s="81" t="b">
        <v>0</v>
      </c>
      <c r="F360" s="81" t="b">
        <v>0</v>
      </c>
      <c r="G360" s="81" t="b">
        <v>0</v>
      </c>
    </row>
    <row r="361" spans="1:7" ht="15">
      <c r="A361" s="80" t="s">
        <v>8702</v>
      </c>
      <c r="B361" s="81">
        <v>2</v>
      </c>
      <c r="C361" s="92">
        <v>0</v>
      </c>
      <c r="D361" s="81" t="s">
        <v>368</v>
      </c>
      <c r="E361" s="81" t="b">
        <v>0</v>
      </c>
      <c r="F361" s="81" t="b">
        <v>0</v>
      </c>
      <c r="G361"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CA714-03BF-415D-8CE2-E767190E9CEB}">
  <dimension ref="A1:L37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1061</v>
      </c>
      <c r="B1" s="7" t="s">
        <v>1062</v>
      </c>
      <c r="C1" s="7" t="s">
        <v>1052</v>
      </c>
      <c r="D1" s="7" t="s">
        <v>1056</v>
      </c>
      <c r="E1" s="7" t="s">
        <v>1063</v>
      </c>
      <c r="F1" s="7" t="s">
        <v>144</v>
      </c>
      <c r="G1" s="7" t="s">
        <v>1064</v>
      </c>
      <c r="H1" s="7" t="s">
        <v>1065</v>
      </c>
      <c r="I1" s="7" t="s">
        <v>1066</v>
      </c>
      <c r="J1" s="7" t="s">
        <v>1067</v>
      </c>
      <c r="K1" s="7" t="s">
        <v>1068</v>
      </c>
      <c r="L1" s="7" t="s">
        <v>1069</v>
      </c>
    </row>
    <row r="2" spans="1:12" ht="15">
      <c r="A2" s="81" t="s">
        <v>458</v>
      </c>
      <c r="B2" s="81" t="s">
        <v>1024</v>
      </c>
      <c r="C2" s="81">
        <v>25</v>
      </c>
      <c r="D2" s="92">
        <v>0.013997442144929312</v>
      </c>
      <c r="E2" s="92">
        <v>1.3903206118018456</v>
      </c>
      <c r="F2" s="81" t="s">
        <v>1057</v>
      </c>
      <c r="G2" s="81" t="b">
        <v>0</v>
      </c>
      <c r="H2" s="81" t="b">
        <v>0</v>
      </c>
      <c r="I2" s="81" t="b">
        <v>0</v>
      </c>
      <c r="J2" s="81" t="b">
        <v>0</v>
      </c>
      <c r="K2" s="81" t="b">
        <v>0</v>
      </c>
      <c r="L2" s="81" t="b">
        <v>0</v>
      </c>
    </row>
    <row r="3" spans="1:12" ht="15">
      <c r="A3" s="80" t="s">
        <v>8696</v>
      </c>
      <c r="B3" s="81" t="s">
        <v>8698</v>
      </c>
      <c r="C3" s="81">
        <v>24</v>
      </c>
      <c r="D3" s="92">
        <v>0.010469505080106564</v>
      </c>
      <c r="E3" s="92">
        <v>1.6728672017718138</v>
      </c>
      <c r="F3" s="81" t="s">
        <v>1057</v>
      </c>
      <c r="G3" s="81" t="b">
        <v>0</v>
      </c>
      <c r="H3" s="81" t="b">
        <v>0</v>
      </c>
      <c r="I3" s="81" t="b">
        <v>0</v>
      </c>
      <c r="J3" s="81" t="b">
        <v>0</v>
      </c>
      <c r="K3" s="81" t="b">
        <v>0</v>
      </c>
      <c r="L3" s="81" t="b">
        <v>0</v>
      </c>
    </row>
    <row r="4" spans="1:12" ht="15">
      <c r="A4" s="80" t="s">
        <v>698</v>
      </c>
      <c r="B4" s="81" t="s">
        <v>8699</v>
      </c>
      <c r="C4" s="81">
        <v>23</v>
      </c>
      <c r="D4" s="92">
        <v>0.010384323043603889</v>
      </c>
      <c r="E4" s="92">
        <v>1.6728672017718138</v>
      </c>
      <c r="F4" s="81" t="s">
        <v>1057</v>
      </c>
      <c r="G4" s="81" t="b">
        <v>0</v>
      </c>
      <c r="H4" s="81" t="b">
        <v>0</v>
      </c>
      <c r="I4" s="81" t="b">
        <v>0</v>
      </c>
      <c r="J4" s="81" t="b">
        <v>0</v>
      </c>
      <c r="K4" s="81" t="b">
        <v>0</v>
      </c>
      <c r="L4" s="81" t="b">
        <v>0</v>
      </c>
    </row>
    <row r="5" spans="1:12" ht="15">
      <c r="A5" s="80" t="s">
        <v>8698</v>
      </c>
      <c r="B5" s="81" t="s">
        <v>8697</v>
      </c>
      <c r="C5" s="81">
        <v>22</v>
      </c>
      <c r="D5" s="92">
        <v>0.010283543713659584</v>
      </c>
      <c r="E5" s="92">
        <v>1.6350786408824138</v>
      </c>
      <c r="F5" s="81" t="s">
        <v>1057</v>
      </c>
      <c r="G5" s="81" t="b">
        <v>0</v>
      </c>
      <c r="H5" s="81" t="b">
        <v>0</v>
      </c>
      <c r="I5" s="81" t="b">
        <v>0</v>
      </c>
      <c r="J5" s="81" t="b">
        <v>0</v>
      </c>
      <c r="K5" s="81" t="b">
        <v>0</v>
      </c>
      <c r="L5" s="81" t="b">
        <v>0</v>
      </c>
    </row>
    <row r="6" spans="1:12" ht="15">
      <c r="A6" s="80" t="s">
        <v>8694</v>
      </c>
      <c r="B6" s="81" t="s">
        <v>8695</v>
      </c>
      <c r="C6" s="81">
        <v>21</v>
      </c>
      <c r="D6" s="92">
        <v>0.010166457644128272</v>
      </c>
      <c r="E6" s="92">
        <v>1.63335866048814</v>
      </c>
      <c r="F6" s="81" t="s">
        <v>1057</v>
      </c>
      <c r="G6" s="81" t="b">
        <v>0</v>
      </c>
      <c r="H6" s="81" t="b">
        <v>0</v>
      </c>
      <c r="I6" s="81" t="b">
        <v>0</v>
      </c>
      <c r="J6" s="81" t="b">
        <v>0</v>
      </c>
      <c r="K6" s="81" t="b">
        <v>0</v>
      </c>
      <c r="L6" s="81" t="b">
        <v>0</v>
      </c>
    </row>
    <row r="7" spans="1:12" ht="15">
      <c r="A7" s="80" t="s">
        <v>1051</v>
      </c>
      <c r="B7" s="81" t="s">
        <v>419</v>
      </c>
      <c r="C7" s="81">
        <v>20</v>
      </c>
      <c r="D7" s="92">
        <v>0.010032287749210049</v>
      </c>
      <c r="E7" s="92">
        <v>1.4510184521554574</v>
      </c>
      <c r="F7" s="81" t="s">
        <v>1057</v>
      </c>
      <c r="G7" s="81" t="b">
        <v>0</v>
      </c>
      <c r="H7" s="81" t="b">
        <v>0</v>
      </c>
      <c r="I7" s="81" t="b">
        <v>0</v>
      </c>
      <c r="J7" s="81" t="b">
        <v>0</v>
      </c>
      <c r="K7" s="81" t="b">
        <v>0</v>
      </c>
      <c r="L7" s="81" t="b">
        <v>0</v>
      </c>
    </row>
    <row r="8" spans="1:12" ht="15">
      <c r="A8" s="80" t="s">
        <v>775</v>
      </c>
      <c r="B8" s="81" t="s">
        <v>651</v>
      </c>
      <c r="C8" s="81">
        <v>19</v>
      </c>
      <c r="D8" s="92">
        <v>0.00988017914169331</v>
      </c>
      <c r="E8" s="92">
        <v>1.7297720531082863</v>
      </c>
      <c r="F8" s="81" t="s">
        <v>1057</v>
      </c>
      <c r="G8" s="81" t="b">
        <v>0</v>
      </c>
      <c r="H8" s="81" t="b">
        <v>0</v>
      </c>
      <c r="I8" s="81" t="b">
        <v>0</v>
      </c>
      <c r="J8" s="81" t="b">
        <v>0</v>
      </c>
      <c r="K8" s="81" t="b">
        <v>0</v>
      </c>
      <c r="L8" s="81" t="b">
        <v>0</v>
      </c>
    </row>
    <row r="9" spans="1:12" ht="15">
      <c r="A9" s="80" t="s">
        <v>585</v>
      </c>
      <c r="B9" s="81" t="s">
        <v>775</v>
      </c>
      <c r="C9" s="81">
        <v>18</v>
      </c>
      <c r="D9" s="92">
        <v>0.009709186827379179</v>
      </c>
      <c r="E9" s="92">
        <v>1.7285673519699156</v>
      </c>
      <c r="F9" s="81" t="s">
        <v>1057</v>
      </c>
      <c r="G9" s="81" t="b">
        <v>0</v>
      </c>
      <c r="H9" s="81" t="b">
        <v>0</v>
      </c>
      <c r="I9" s="81" t="b">
        <v>0</v>
      </c>
      <c r="J9" s="81" t="b">
        <v>0</v>
      </c>
      <c r="K9" s="81" t="b">
        <v>0</v>
      </c>
      <c r="L9" s="81" t="b">
        <v>0</v>
      </c>
    </row>
    <row r="10" spans="1:12" ht="15">
      <c r="A10" s="80" t="s">
        <v>419</v>
      </c>
      <c r="B10" s="81" t="s">
        <v>698</v>
      </c>
      <c r="C10" s="81">
        <v>18</v>
      </c>
      <c r="D10" s="92">
        <v>0.009709186827379179</v>
      </c>
      <c r="E10" s="92">
        <v>1.6271097112111386</v>
      </c>
      <c r="F10" s="81" t="s">
        <v>1057</v>
      </c>
      <c r="G10" s="81" t="b">
        <v>0</v>
      </c>
      <c r="H10" s="81" t="b">
        <v>0</v>
      </c>
      <c r="I10" s="81" t="b">
        <v>0</v>
      </c>
      <c r="J10" s="81" t="b">
        <v>0</v>
      </c>
      <c r="K10" s="81" t="b">
        <v>0</v>
      </c>
      <c r="L10" s="81" t="b">
        <v>0</v>
      </c>
    </row>
    <row r="11" spans="1:12" ht="15">
      <c r="A11" s="80" t="s">
        <v>1051</v>
      </c>
      <c r="B11" s="81" t="s">
        <v>649</v>
      </c>
      <c r="C11" s="81">
        <v>17</v>
      </c>
      <c r="D11" s="92">
        <v>0.009518260658551932</v>
      </c>
      <c r="E11" s="92">
        <v>1.4510184521554574</v>
      </c>
      <c r="F11" s="81" t="s">
        <v>1057</v>
      </c>
      <c r="G11" s="81" t="b">
        <v>0</v>
      </c>
      <c r="H11" s="81" t="b">
        <v>0</v>
      </c>
      <c r="I11" s="81" t="b">
        <v>0</v>
      </c>
      <c r="J11" s="81" t="b">
        <v>0</v>
      </c>
      <c r="K11" s="81" t="b">
        <v>0</v>
      </c>
      <c r="L11" s="81" t="b">
        <v>0</v>
      </c>
    </row>
    <row r="12" spans="1:12" ht="15">
      <c r="A12" s="80" t="s">
        <v>649</v>
      </c>
      <c r="B12" s="81" t="s">
        <v>8704</v>
      </c>
      <c r="C12" s="81">
        <v>17</v>
      </c>
      <c r="D12" s="92">
        <v>0.009518260658551932</v>
      </c>
      <c r="E12" s="92">
        <v>1.8226295221051458</v>
      </c>
      <c r="F12" s="81" t="s">
        <v>1057</v>
      </c>
      <c r="G12" s="81" t="b">
        <v>0</v>
      </c>
      <c r="H12" s="81" t="b">
        <v>0</v>
      </c>
      <c r="I12" s="81" t="b">
        <v>0</v>
      </c>
      <c r="J12" s="81" t="b">
        <v>0</v>
      </c>
      <c r="K12" s="81" t="b">
        <v>0</v>
      </c>
      <c r="L12" s="81" t="b">
        <v>0</v>
      </c>
    </row>
    <row r="13" spans="1:12" ht="15">
      <c r="A13" s="80" t="s">
        <v>8702</v>
      </c>
      <c r="B13" s="81" t="s">
        <v>8701</v>
      </c>
      <c r="C13" s="81">
        <v>17</v>
      </c>
      <c r="D13" s="92">
        <v>0.009518260658551932</v>
      </c>
      <c r="E13" s="92">
        <v>1.7978059383801137</v>
      </c>
      <c r="F13" s="81" t="s">
        <v>1057</v>
      </c>
      <c r="G13" s="81" t="b">
        <v>0</v>
      </c>
      <c r="H13" s="81" t="b">
        <v>0</v>
      </c>
      <c r="I13" s="81" t="b">
        <v>0</v>
      </c>
      <c r="J13" s="81" t="b">
        <v>0</v>
      </c>
      <c r="K13" s="81" t="b">
        <v>0</v>
      </c>
      <c r="L13" s="81" t="b">
        <v>0</v>
      </c>
    </row>
    <row r="14" spans="1:12" ht="15">
      <c r="A14" s="80" t="s">
        <v>1024</v>
      </c>
      <c r="B14" s="81" t="s">
        <v>1051</v>
      </c>
      <c r="C14" s="81">
        <v>17</v>
      </c>
      <c r="D14" s="92">
        <v>0.009518260658551932</v>
      </c>
      <c r="E14" s="92">
        <v>1.4084661014699937</v>
      </c>
      <c r="F14" s="81" t="s">
        <v>1057</v>
      </c>
      <c r="G14" s="81" t="b">
        <v>0</v>
      </c>
      <c r="H14" s="81" t="b">
        <v>0</v>
      </c>
      <c r="I14" s="81" t="b">
        <v>0</v>
      </c>
      <c r="J14" s="81" t="b">
        <v>0</v>
      </c>
      <c r="K14" s="81" t="b">
        <v>0</v>
      </c>
      <c r="L14" s="81" t="b">
        <v>0</v>
      </c>
    </row>
    <row r="15" spans="1:12" ht="15">
      <c r="A15" s="80" t="s">
        <v>8704</v>
      </c>
      <c r="B15" s="81" t="s">
        <v>8049</v>
      </c>
      <c r="C15" s="81">
        <v>16</v>
      </c>
      <c r="D15" s="92">
        <v>0.009306226737872502</v>
      </c>
      <c r="E15" s="92">
        <v>1.4469659081442605</v>
      </c>
      <c r="F15" s="81" t="s">
        <v>1057</v>
      </c>
      <c r="G15" s="81" t="b">
        <v>0</v>
      </c>
      <c r="H15" s="81" t="b">
        <v>0</v>
      </c>
      <c r="I15" s="81" t="b">
        <v>0</v>
      </c>
      <c r="J15" s="81" t="b">
        <v>0</v>
      </c>
      <c r="K15" s="81" t="b">
        <v>0</v>
      </c>
      <c r="L15" s="81" t="b">
        <v>0</v>
      </c>
    </row>
    <row r="16" spans="1:12" ht="15">
      <c r="A16" s="80" t="s">
        <v>8703</v>
      </c>
      <c r="B16" s="81" t="s">
        <v>799</v>
      </c>
      <c r="C16" s="81">
        <v>16</v>
      </c>
      <c r="D16" s="92">
        <v>0.009306226737872502</v>
      </c>
      <c r="E16" s="92">
        <v>1.7714769996577646</v>
      </c>
      <c r="F16" s="81" t="s">
        <v>1057</v>
      </c>
      <c r="G16" s="81" t="b">
        <v>0</v>
      </c>
      <c r="H16" s="81" t="b">
        <v>0</v>
      </c>
      <c r="I16" s="81" t="b">
        <v>0</v>
      </c>
      <c r="J16" s="81" t="b">
        <v>0</v>
      </c>
      <c r="K16" s="81" t="b">
        <v>0</v>
      </c>
      <c r="L16" s="81" t="b">
        <v>0</v>
      </c>
    </row>
    <row r="17" spans="1:12" ht="15">
      <c r="A17" s="80" t="s">
        <v>799</v>
      </c>
      <c r="B17" s="81" t="s">
        <v>1177</v>
      </c>
      <c r="C17" s="81">
        <v>16</v>
      </c>
      <c r="D17" s="92">
        <v>0.009306226737872502</v>
      </c>
      <c r="E17" s="92">
        <v>1.7978059383801137</v>
      </c>
      <c r="F17" s="81" t="s">
        <v>1057</v>
      </c>
      <c r="G17" s="81" t="b">
        <v>0</v>
      </c>
      <c r="H17" s="81" t="b">
        <v>0</v>
      </c>
      <c r="I17" s="81" t="b">
        <v>0</v>
      </c>
      <c r="J17" s="81" t="b">
        <v>0</v>
      </c>
      <c r="K17" s="81" t="b">
        <v>0</v>
      </c>
      <c r="L17" s="81" t="b">
        <v>0</v>
      </c>
    </row>
    <row r="18" spans="1:12" ht="15">
      <c r="A18" s="80" t="s">
        <v>8049</v>
      </c>
      <c r="B18" s="81" t="s">
        <v>8703</v>
      </c>
      <c r="C18" s="81">
        <v>16</v>
      </c>
      <c r="D18" s="92">
        <v>0.009306226737872502</v>
      </c>
      <c r="E18" s="92">
        <v>1.373536990985727</v>
      </c>
      <c r="F18" s="81" t="s">
        <v>1057</v>
      </c>
      <c r="G18" s="81" t="b">
        <v>0</v>
      </c>
      <c r="H18" s="81" t="b">
        <v>0</v>
      </c>
      <c r="I18" s="81" t="b">
        <v>0</v>
      </c>
      <c r="J18" s="81" t="b">
        <v>0</v>
      </c>
      <c r="K18" s="81" t="b">
        <v>0</v>
      </c>
      <c r="L18" s="81" t="b">
        <v>0</v>
      </c>
    </row>
    <row r="19" spans="1:12" ht="15">
      <c r="A19" s="80" t="s">
        <v>8706</v>
      </c>
      <c r="B19" s="81" t="s">
        <v>8696</v>
      </c>
      <c r="C19" s="81">
        <v>14</v>
      </c>
      <c r="D19" s="92">
        <v>0.008813375528328457</v>
      </c>
      <c r="E19" s="92">
        <v>1.6728672017718138</v>
      </c>
      <c r="F19" s="81" t="s">
        <v>1057</v>
      </c>
      <c r="G19" s="81" t="b">
        <v>0</v>
      </c>
      <c r="H19" s="81" t="b">
        <v>0</v>
      </c>
      <c r="I19" s="81" t="b">
        <v>0</v>
      </c>
      <c r="J19" s="81" t="b">
        <v>0</v>
      </c>
      <c r="K19" s="81" t="b">
        <v>0</v>
      </c>
      <c r="L19" s="81" t="b">
        <v>0</v>
      </c>
    </row>
    <row r="20" spans="1:12" ht="15">
      <c r="A20" s="80" t="s">
        <v>887</v>
      </c>
      <c r="B20" s="81" t="s">
        <v>8706</v>
      </c>
      <c r="C20" s="81">
        <v>12</v>
      </c>
      <c r="D20" s="92">
        <v>0.00821770873160388</v>
      </c>
      <c r="E20" s="92">
        <v>1.8721883015459697</v>
      </c>
      <c r="F20" s="81" t="s">
        <v>1057</v>
      </c>
      <c r="G20" s="81" t="b">
        <v>0</v>
      </c>
      <c r="H20" s="81" t="b">
        <v>0</v>
      </c>
      <c r="I20" s="81" t="b">
        <v>0</v>
      </c>
      <c r="J20" s="81" t="b">
        <v>0</v>
      </c>
      <c r="K20" s="81" t="b">
        <v>0</v>
      </c>
      <c r="L20" s="81" t="b">
        <v>0</v>
      </c>
    </row>
    <row r="21" spans="1:12" ht="15">
      <c r="A21" s="80" t="s">
        <v>8699</v>
      </c>
      <c r="B21" s="81" t="s">
        <v>887</v>
      </c>
      <c r="C21" s="81">
        <v>12</v>
      </c>
      <c r="D21" s="92">
        <v>0.00821770873160388</v>
      </c>
      <c r="E21" s="92">
        <v>1.6437089730306003</v>
      </c>
      <c r="F21" s="81" t="s">
        <v>1057</v>
      </c>
      <c r="G21" s="81" t="b">
        <v>0</v>
      </c>
      <c r="H21" s="81" t="b">
        <v>0</v>
      </c>
      <c r="I21" s="81" t="b">
        <v>0</v>
      </c>
      <c r="J21" s="81" t="b">
        <v>0</v>
      </c>
      <c r="K21" s="81" t="b">
        <v>0</v>
      </c>
      <c r="L21" s="81" t="b">
        <v>0</v>
      </c>
    </row>
    <row r="22" spans="1:12" ht="15">
      <c r="A22" s="80" t="s">
        <v>1500</v>
      </c>
      <c r="B22" s="81" t="s">
        <v>717</v>
      </c>
      <c r="C22" s="81">
        <v>11</v>
      </c>
      <c r="D22" s="92">
        <v>0.007876148365751174</v>
      </c>
      <c r="E22" s="92">
        <v>1.7743248425305909</v>
      </c>
      <c r="F22" s="81" t="s">
        <v>1057</v>
      </c>
      <c r="G22" s="81" t="b">
        <v>0</v>
      </c>
      <c r="H22" s="81" t="b">
        <v>0</v>
      </c>
      <c r="I22" s="81" t="b">
        <v>0</v>
      </c>
      <c r="J22" s="81" t="b">
        <v>0</v>
      </c>
      <c r="K22" s="81" t="b">
        <v>0</v>
      </c>
      <c r="L22" s="81" t="b">
        <v>0</v>
      </c>
    </row>
    <row r="23" spans="1:12" ht="15">
      <c r="A23" s="80" t="s">
        <v>8705</v>
      </c>
      <c r="B23" s="81" t="s">
        <v>8696</v>
      </c>
      <c r="C23" s="81">
        <v>10</v>
      </c>
      <c r="D23" s="92">
        <v>0.00750194070089719</v>
      </c>
      <c r="E23" s="92">
        <v>1.4967759427161325</v>
      </c>
      <c r="F23" s="81" t="s">
        <v>1057</v>
      </c>
      <c r="G23" s="81" t="b">
        <v>0</v>
      </c>
      <c r="H23" s="81" t="b">
        <v>0</v>
      </c>
      <c r="I23" s="81" t="b">
        <v>0</v>
      </c>
      <c r="J23" s="81" t="b">
        <v>0</v>
      </c>
      <c r="K23" s="81" t="b">
        <v>0</v>
      </c>
      <c r="L23" s="81" t="b">
        <v>0</v>
      </c>
    </row>
    <row r="24" spans="1:12" ht="15">
      <c r="A24" s="80" t="s">
        <v>8700</v>
      </c>
      <c r="B24" s="81" t="s">
        <v>458</v>
      </c>
      <c r="C24" s="81">
        <v>10</v>
      </c>
      <c r="D24" s="92">
        <v>0.00750194070089719</v>
      </c>
      <c r="E24" s="92">
        <v>1.2926559600602077</v>
      </c>
      <c r="F24" s="81" t="s">
        <v>1057</v>
      </c>
      <c r="G24" s="81" t="b">
        <v>0</v>
      </c>
      <c r="H24" s="81" t="b">
        <v>0</v>
      </c>
      <c r="I24" s="81" t="b">
        <v>0</v>
      </c>
      <c r="J24" s="81" t="b">
        <v>0</v>
      </c>
      <c r="K24" s="81" t="b">
        <v>0</v>
      </c>
      <c r="L24" s="81" t="b">
        <v>0</v>
      </c>
    </row>
    <row r="25" spans="1:12" ht="15">
      <c r="A25" s="80" t="s">
        <v>480</v>
      </c>
      <c r="B25" s="81" t="s">
        <v>1500</v>
      </c>
      <c r="C25" s="81">
        <v>10</v>
      </c>
      <c r="D25" s="92">
        <v>0.00750194070089719</v>
      </c>
      <c r="E25" s="92">
        <v>1.7743248425305909</v>
      </c>
      <c r="F25" s="81" t="s">
        <v>1057</v>
      </c>
      <c r="G25" s="81" t="b">
        <v>0</v>
      </c>
      <c r="H25" s="81" t="b">
        <v>0</v>
      </c>
      <c r="I25" s="81" t="b">
        <v>0</v>
      </c>
      <c r="J25" s="81" t="b">
        <v>0</v>
      </c>
      <c r="K25" s="81" t="b">
        <v>0</v>
      </c>
      <c r="L25" s="81" t="b">
        <v>0</v>
      </c>
    </row>
    <row r="26" spans="1:12" ht="15">
      <c r="A26" s="80" t="s">
        <v>717</v>
      </c>
      <c r="B26" s="81" t="s">
        <v>8708</v>
      </c>
      <c r="C26" s="81">
        <v>10</v>
      </c>
      <c r="D26" s="92">
        <v>0.00750194070089719</v>
      </c>
      <c r="E26" s="92">
        <v>2.0116857583251946</v>
      </c>
      <c r="F26" s="81" t="s">
        <v>1057</v>
      </c>
      <c r="G26" s="81" t="b">
        <v>0</v>
      </c>
      <c r="H26" s="81" t="b">
        <v>0</v>
      </c>
      <c r="I26" s="81" t="b">
        <v>0</v>
      </c>
      <c r="J26" s="81" t="b">
        <v>0</v>
      </c>
      <c r="K26" s="81" t="b">
        <v>0</v>
      </c>
      <c r="L26" s="81" t="b">
        <v>0</v>
      </c>
    </row>
    <row r="27" spans="1:12" ht="15">
      <c r="A27" s="80" t="s">
        <v>1461</v>
      </c>
      <c r="B27" s="81" t="s">
        <v>480</v>
      </c>
      <c r="C27" s="81">
        <v>10</v>
      </c>
      <c r="D27" s="92">
        <v>0.00750194070089719</v>
      </c>
      <c r="E27" s="92">
        <v>2.0530784434834195</v>
      </c>
      <c r="F27" s="81" t="s">
        <v>1057</v>
      </c>
      <c r="G27" s="81" t="b">
        <v>0</v>
      </c>
      <c r="H27" s="81" t="b">
        <v>0</v>
      </c>
      <c r="I27" s="81" t="b">
        <v>0</v>
      </c>
      <c r="J27" s="81" t="b">
        <v>0</v>
      </c>
      <c r="K27" s="81" t="b">
        <v>0</v>
      </c>
      <c r="L27" s="81" t="b">
        <v>0</v>
      </c>
    </row>
    <row r="28" spans="1:12" ht="15">
      <c r="A28" s="80" t="s">
        <v>8708</v>
      </c>
      <c r="B28" s="81" t="s">
        <v>433</v>
      </c>
      <c r="C28" s="81">
        <v>10</v>
      </c>
      <c r="D28" s="92">
        <v>0.00750194070089719</v>
      </c>
      <c r="E28" s="92">
        <v>1.848958460827495</v>
      </c>
      <c r="F28" s="81" t="s">
        <v>1057</v>
      </c>
      <c r="G28" s="81" t="b">
        <v>0</v>
      </c>
      <c r="H28" s="81" t="b">
        <v>0</v>
      </c>
      <c r="I28" s="81" t="b">
        <v>0</v>
      </c>
      <c r="J28" s="81" t="b">
        <v>0</v>
      </c>
      <c r="K28" s="81" t="b">
        <v>0</v>
      </c>
      <c r="L28" s="81" t="b">
        <v>0</v>
      </c>
    </row>
    <row r="29" spans="1:12" ht="15">
      <c r="A29" s="80" t="s">
        <v>458</v>
      </c>
      <c r="B29" s="81" t="s">
        <v>8707</v>
      </c>
      <c r="C29" s="81">
        <v>10</v>
      </c>
      <c r="D29" s="92">
        <v>0.00750194070089719</v>
      </c>
      <c r="E29" s="92">
        <v>1.3111393657542207</v>
      </c>
      <c r="F29" s="81" t="s">
        <v>1057</v>
      </c>
      <c r="G29" s="81" t="b">
        <v>0</v>
      </c>
      <c r="H29" s="81" t="b">
        <v>0</v>
      </c>
      <c r="I29" s="81" t="b">
        <v>0</v>
      </c>
      <c r="J29" s="81" t="b">
        <v>0</v>
      </c>
      <c r="K29" s="81" t="b">
        <v>0</v>
      </c>
      <c r="L29" s="81" t="b">
        <v>0</v>
      </c>
    </row>
    <row r="30" spans="1:12" ht="15">
      <c r="A30" s="80" t="s">
        <v>651</v>
      </c>
      <c r="B30" s="81" t="s">
        <v>8702</v>
      </c>
      <c r="C30" s="81">
        <v>10</v>
      </c>
      <c r="D30" s="92">
        <v>0.00750194070089719</v>
      </c>
      <c r="E30" s="92">
        <v>1.5215995264411646</v>
      </c>
      <c r="F30" s="81" t="s">
        <v>1057</v>
      </c>
      <c r="G30" s="81" t="b">
        <v>0</v>
      </c>
      <c r="H30" s="81" t="b">
        <v>0</v>
      </c>
      <c r="I30" s="81" t="b">
        <v>0</v>
      </c>
      <c r="J30" s="81" t="b">
        <v>0</v>
      </c>
      <c r="K30" s="81" t="b">
        <v>0</v>
      </c>
      <c r="L30" s="81" t="b">
        <v>0</v>
      </c>
    </row>
    <row r="31" spans="1:12" ht="15">
      <c r="A31" s="80" t="s">
        <v>8707</v>
      </c>
      <c r="B31" s="81" t="s">
        <v>1461</v>
      </c>
      <c r="C31" s="81">
        <v>10</v>
      </c>
      <c r="D31" s="92">
        <v>0.00750194070089719</v>
      </c>
      <c r="E31" s="92">
        <v>1.9738971974357948</v>
      </c>
      <c r="F31" s="81" t="s">
        <v>1057</v>
      </c>
      <c r="G31" s="81" t="b">
        <v>0</v>
      </c>
      <c r="H31" s="81" t="b">
        <v>0</v>
      </c>
      <c r="I31" s="81" t="b">
        <v>0</v>
      </c>
      <c r="J31" s="81" t="b">
        <v>0</v>
      </c>
      <c r="K31" s="81" t="b">
        <v>0</v>
      </c>
      <c r="L31" s="81" t="b">
        <v>0</v>
      </c>
    </row>
    <row r="32" spans="1:12" ht="15">
      <c r="A32" s="80" t="s">
        <v>976</v>
      </c>
      <c r="B32" s="81" t="s">
        <v>8700</v>
      </c>
      <c r="C32" s="81">
        <v>9</v>
      </c>
      <c r="D32" s="92">
        <v>0.007091810557352538</v>
      </c>
      <c r="E32" s="92">
        <v>1.7308591487495004</v>
      </c>
      <c r="F32" s="81" t="s">
        <v>1057</v>
      </c>
      <c r="G32" s="81" t="b">
        <v>0</v>
      </c>
      <c r="H32" s="81" t="b">
        <v>0</v>
      </c>
      <c r="I32" s="81" t="b">
        <v>0</v>
      </c>
      <c r="J32" s="81" t="b">
        <v>0</v>
      </c>
      <c r="K32" s="81" t="b">
        <v>0</v>
      </c>
      <c r="L32" s="81" t="b">
        <v>0</v>
      </c>
    </row>
    <row r="33" spans="1:12" ht="15">
      <c r="A33" s="80" t="s">
        <v>586</v>
      </c>
      <c r="B33" s="81" t="s">
        <v>8705</v>
      </c>
      <c r="C33" s="81">
        <v>9</v>
      </c>
      <c r="D33" s="92">
        <v>0.007091810557352538</v>
      </c>
      <c r="E33" s="92">
        <v>1.848958460827495</v>
      </c>
      <c r="F33" s="81" t="s">
        <v>1057</v>
      </c>
      <c r="G33" s="81" t="b">
        <v>0</v>
      </c>
      <c r="H33" s="81" t="b">
        <v>0</v>
      </c>
      <c r="I33" s="81" t="b">
        <v>0</v>
      </c>
      <c r="J33" s="81" t="b">
        <v>0</v>
      </c>
      <c r="K33" s="81" t="b">
        <v>0</v>
      </c>
      <c r="L33" s="81" t="b">
        <v>0</v>
      </c>
    </row>
    <row r="34" spans="1:12" ht="15">
      <c r="A34" s="80" t="s">
        <v>619</v>
      </c>
      <c r="B34" s="81" t="s">
        <v>8709</v>
      </c>
      <c r="C34" s="81">
        <v>9</v>
      </c>
      <c r="D34" s="92">
        <v>0.007091810557352538</v>
      </c>
      <c r="E34" s="92">
        <v>1.9069504078051818</v>
      </c>
      <c r="F34" s="81" t="s">
        <v>1057</v>
      </c>
      <c r="G34" s="81" t="b">
        <v>0</v>
      </c>
      <c r="H34" s="81" t="b">
        <v>0</v>
      </c>
      <c r="I34" s="81" t="b">
        <v>0</v>
      </c>
      <c r="J34" s="81" t="b">
        <v>0</v>
      </c>
      <c r="K34" s="81" t="b">
        <v>0</v>
      </c>
      <c r="L34" s="81" t="b">
        <v>0</v>
      </c>
    </row>
    <row r="35" spans="1:12" ht="15">
      <c r="A35" s="80" t="s">
        <v>1177</v>
      </c>
      <c r="B35" s="81" t="s">
        <v>458</v>
      </c>
      <c r="C35" s="81">
        <v>8</v>
      </c>
      <c r="D35" s="92">
        <v>0.006641750829969983</v>
      </c>
      <c r="E35" s="92">
        <v>1.4967759427161325</v>
      </c>
      <c r="F35" s="81" t="s">
        <v>1057</v>
      </c>
      <c r="G35" s="81" t="b">
        <v>0</v>
      </c>
      <c r="H35" s="81" t="b">
        <v>0</v>
      </c>
      <c r="I35" s="81" t="b">
        <v>0</v>
      </c>
      <c r="J35" s="81" t="b">
        <v>0</v>
      </c>
      <c r="K35" s="81" t="b">
        <v>0</v>
      </c>
      <c r="L35" s="81" t="b">
        <v>0</v>
      </c>
    </row>
    <row r="36" spans="1:12" ht="15">
      <c r="A36" s="80" t="s">
        <v>8697</v>
      </c>
      <c r="B36" s="81" t="s">
        <v>8049</v>
      </c>
      <c r="C36" s="81">
        <v>8</v>
      </c>
      <c r="D36" s="92">
        <v>0.006641750829969983</v>
      </c>
      <c r="E36" s="92">
        <v>0.9961735921469472</v>
      </c>
      <c r="F36" s="81" t="s">
        <v>1057</v>
      </c>
      <c r="G36" s="81" t="b">
        <v>0</v>
      </c>
      <c r="H36" s="81" t="b">
        <v>0</v>
      </c>
      <c r="I36" s="81" t="b">
        <v>0</v>
      </c>
      <c r="J36" s="81" t="b">
        <v>0</v>
      </c>
      <c r="K36" s="81" t="b">
        <v>0</v>
      </c>
      <c r="L36" s="81" t="b">
        <v>0</v>
      </c>
    </row>
    <row r="37" spans="1:12" ht="15">
      <c r="A37" s="80" t="s">
        <v>1024</v>
      </c>
      <c r="B37" s="81" t="s">
        <v>8694</v>
      </c>
      <c r="C37" s="81">
        <v>8</v>
      </c>
      <c r="D37" s="92">
        <v>0.006641750829969983</v>
      </c>
      <c r="E37" s="92">
        <v>1.1780171800917196</v>
      </c>
      <c r="F37" s="81" t="s">
        <v>1057</v>
      </c>
      <c r="G37" s="81" t="b">
        <v>0</v>
      </c>
      <c r="H37" s="81" t="b">
        <v>0</v>
      </c>
      <c r="I37" s="81" t="b">
        <v>0</v>
      </c>
      <c r="J37" s="81" t="b">
        <v>0</v>
      </c>
      <c r="K37" s="81" t="b">
        <v>0</v>
      </c>
      <c r="L37" s="81" t="b">
        <v>0</v>
      </c>
    </row>
    <row r="38" spans="1:12" ht="15">
      <c r="A38" s="80" t="s">
        <v>8697</v>
      </c>
      <c r="B38" s="81" t="s">
        <v>1179</v>
      </c>
      <c r="C38" s="81">
        <v>8</v>
      </c>
      <c r="D38" s="92">
        <v>0.006641750829969983</v>
      </c>
      <c r="E38" s="92">
        <v>1.6728672017718138</v>
      </c>
      <c r="F38" s="81" t="s">
        <v>1057</v>
      </c>
      <c r="G38" s="81" t="b">
        <v>0</v>
      </c>
      <c r="H38" s="81" t="b">
        <v>0</v>
      </c>
      <c r="I38" s="81" t="b">
        <v>0</v>
      </c>
      <c r="J38" s="81" t="b">
        <v>0</v>
      </c>
      <c r="K38" s="81" t="b">
        <v>0</v>
      </c>
      <c r="L38" s="81" t="b">
        <v>0</v>
      </c>
    </row>
    <row r="39" spans="1:12" ht="15">
      <c r="A39" s="80" t="s">
        <v>1179</v>
      </c>
      <c r="B39" s="81" t="s">
        <v>619</v>
      </c>
      <c r="C39" s="81">
        <v>8</v>
      </c>
      <c r="D39" s="92">
        <v>0.006641750829969983</v>
      </c>
      <c r="E39" s="92">
        <v>1.8769871844277384</v>
      </c>
      <c r="F39" s="81" t="s">
        <v>1057</v>
      </c>
      <c r="G39" s="81" t="b">
        <v>0</v>
      </c>
      <c r="H39" s="81" t="b">
        <v>0</v>
      </c>
      <c r="I39" s="81" t="b">
        <v>0</v>
      </c>
      <c r="J39" s="81" t="b">
        <v>0</v>
      </c>
      <c r="K39" s="81" t="b">
        <v>0</v>
      </c>
      <c r="L39" s="81" t="b">
        <v>0</v>
      </c>
    </row>
    <row r="40" spans="1:12" ht="15">
      <c r="A40" s="80" t="s">
        <v>1322</v>
      </c>
      <c r="B40" s="81" t="s">
        <v>586</v>
      </c>
      <c r="C40" s="81">
        <v>8</v>
      </c>
      <c r="D40" s="92">
        <v>0.006641750829969983</v>
      </c>
      <c r="E40" s="92">
        <v>2.0019259210360385</v>
      </c>
      <c r="F40" s="81" t="s">
        <v>1057</v>
      </c>
      <c r="G40" s="81" t="b">
        <v>0</v>
      </c>
      <c r="H40" s="81" t="b">
        <v>0</v>
      </c>
      <c r="I40" s="81" t="b">
        <v>0</v>
      </c>
      <c r="J40" s="81" t="b">
        <v>0</v>
      </c>
      <c r="K40" s="81" t="b">
        <v>0</v>
      </c>
      <c r="L40" s="81" t="b">
        <v>0</v>
      </c>
    </row>
    <row r="41" spans="1:12" ht="15">
      <c r="A41" s="80" t="s">
        <v>1500</v>
      </c>
      <c r="B41" s="81" t="s">
        <v>433</v>
      </c>
      <c r="C41" s="81">
        <v>6</v>
      </c>
      <c r="D41" s="92">
        <v>0.005600332461577239</v>
      </c>
      <c r="E41" s="92">
        <v>1.3483561102583097</v>
      </c>
      <c r="F41" s="81" t="s">
        <v>1057</v>
      </c>
      <c r="G41" s="81" t="b">
        <v>0</v>
      </c>
      <c r="H41" s="81" t="b">
        <v>0</v>
      </c>
      <c r="I41" s="81" t="b">
        <v>0</v>
      </c>
      <c r="J41" s="81" t="b">
        <v>0</v>
      </c>
      <c r="K41" s="81" t="b">
        <v>0</v>
      </c>
      <c r="L41" s="81" t="b">
        <v>0</v>
      </c>
    </row>
    <row r="42" spans="1:12" ht="15">
      <c r="A42" s="80" t="s">
        <v>614</v>
      </c>
      <c r="B42" s="81" t="s">
        <v>8714</v>
      </c>
      <c r="C42" s="81">
        <v>6</v>
      </c>
      <c r="D42" s="92">
        <v>0.005600332461577239</v>
      </c>
      <c r="E42" s="92">
        <v>2.274927193099776</v>
      </c>
      <c r="F42" s="81" t="s">
        <v>1057</v>
      </c>
      <c r="G42" s="81" t="b">
        <v>0</v>
      </c>
      <c r="H42" s="81" t="b">
        <v>0</v>
      </c>
      <c r="I42" s="81" t="b">
        <v>0</v>
      </c>
      <c r="J42" s="81" t="b">
        <v>0</v>
      </c>
      <c r="K42" s="81" t="b">
        <v>0</v>
      </c>
      <c r="L42" s="81" t="b">
        <v>0</v>
      </c>
    </row>
    <row r="43" spans="1:12" ht="15">
      <c r="A43" s="80" t="s">
        <v>8701</v>
      </c>
      <c r="B43" s="81" t="s">
        <v>585</v>
      </c>
      <c r="C43" s="81">
        <v>6</v>
      </c>
      <c r="D43" s="92">
        <v>0.005600332461577239</v>
      </c>
      <c r="E43" s="92">
        <v>1.2972035878109283</v>
      </c>
      <c r="F43" s="81" t="s">
        <v>1057</v>
      </c>
      <c r="G43" s="81" t="b">
        <v>0</v>
      </c>
      <c r="H43" s="81" t="b">
        <v>0</v>
      </c>
      <c r="I43" s="81" t="b">
        <v>0</v>
      </c>
      <c r="J43" s="81" t="b">
        <v>0</v>
      </c>
      <c r="K43" s="81" t="b">
        <v>0</v>
      </c>
      <c r="L43" s="81" t="b">
        <v>0</v>
      </c>
    </row>
    <row r="44" spans="1:12" ht="15">
      <c r="A44" s="80" t="s">
        <v>433</v>
      </c>
      <c r="B44" s="81" t="s">
        <v>8712</v>
      </c>
      <c r="C44" s="81">
        <v>6</v>
      </c>
      <c r="D44" s="92">
        <v>0.005600332461577239</v>
      </c>
      <c r="E44" s="92">
        <v>1.848958460827495</v>
      </c>
      <c r="F44" s="81" t="s">
        <v>1057</v>
      </c>
      <c r="G44" s="81" t="b">
        <v>0</v>
      </c>
      <c r="H44" s="81" t="b">
        <v>0</v>
      </c>
      <c r="I44" s="81" t="b">
        <v>0</v>
      </c>
      <c r="J44" s="81" t="b">
        <v>0</v>
      </c>
      <c r="K44" s="81" t="b">
        <v>0</v>
      </c>
      <c r="L44" s="81" t="b">
        <v>0</v>
      </c>
    </row>
    <row r="45" spans="1:12" ht="15">
      <c r="A45" s="80" t="s">
        <v>651</v>
      </c>
      <c r="B45" s="81" t="s">
        <v>856</v>
      </c>
      <c r="C45" s="81">
        <v>6</v>
      </c>
      <c r="D45" s="92">
        <v>0.005600332461577239</v>
      </c>
      <c r="E45" s="92">
        <v>1.7520484478194385</v>
      </c>
      <c r="F45" s="81" t="s">
        <v>1057</v>
      </c>
      <c r="G45" s="81" t="b">
        <v>0</v>
      </c>
      <c r="H45" s="81" t="b">
        <v>0</v>
      </c>
      <c r="I45" s="81" t="b">
        <v>0</v>
      </c>
      <c r="J45" s="81" t="b">
        <v>0</v>
      </c>
      <c r="K45" s="81" t="b">
        <v>0</v>
      </c>
      <c r="L45" s="81" t="b">
        <v>0</v>
      </c>
    </row>
    <row r="46" spans="1:12" ht="15">
      <c r="A46" s="80" t="s">
        <v>673</v>
      </c>
      <c r="B46" s="81" t="s">
        <v>1500</v>
      </c>
      <c r="C46" s="81">
        <v>6</v>
      </c>
      <c r="D46" s="92">
        <v>0.005600332461577239</v>
      </c>
      <c r="E46" s="92">
        <v>1.7743248425305909</v>
      </c>
      <c r="F46" s="81" t="s">
        <v>1057</v>
      </c>
      <c r="G46" s="81" t="b">
        <v>0</v>
      </c>
      <c r="H46" s="81" t="b">
        <v>0</v>
      </c>
      <c r="I46" s="81" t="b">
        <v>0</v>
      </c>
      <c r="J46" s="81" t="b">
        <v>0</v>
      </c>
      <c r="K46" s="81" t="b">
        <v>0</v>
      </c>
      <c r="L46" s="81" t="b">
        <v>0</v>
      </c>
    </row>
    <row r="47" spans="1:12" ht="15">
      <c r="A47" s="80" t="s">
        <v>8713</v>
      </c>
      <c r="B47" s="81" t="s">
        <v>673</v>
      </c>
      <c r="C47" s="81">
        <v>6</v>
      </c>
      <c r="D47" s="92">
        <v>0.005600332461577239</v>
      </c>
      <c r="E47" s="92">
        <v>2.274927193099776</v>
      </c>
      <c r="F47" s="81" t="s">
        <v>1057</v>
      </c>
      <c r="G47" s="81" t="b">
        <v>0</v>
      </c>
      <c r="H47" s="81" t="b">
        <v>0</v>
      </c>
      <c r="I47" s="81" t="b">
        <v>0</v>
      </c>
      <c r="J47" s="81" t="b">
        <v>0</v>
      </c>
      <c r="K47" s="81" t="b">
        <v>0</v>
      </c>
      <c r="L47" s="81" t="b">
        <v>0</v>
      </c>
    </row>
    <row r="48" spans="1:12" ht="15">
      <c r="A48" s="80" t="s">
        <v>8049</v>
      </c>
      <c r="B48" s="81" t="s">
        <v>8694</v>
      </c>
      <c r="C48" s="81">
        <v>6</v>
      </c>
      <c r="D48" s="92">
        <v>0.005600332461577239</v>
      </c>
      <c r="E48" s="92">
        <v>0.7978059383801137</v>
      </c>
      <c r="F48" s="81" t="s">
        <v>1057</v>
      </c>
      <c r="G48" s="81" t="b">
        <v>0</v>
      </c>
      <c r="H48" s="81" t="b">
        <v>0</v>
      </c>
      <c r="I48" s="81" t="b">
        <v>0</v>
      </c>
      <c r="J48" s="81" t="b">
        <v>0</v>
      </c>
      <c r="K48" s="81" t="b">
        <v>0</v>
      </c>
      <c r="L48" s="81" t="b">
        <v>0</v>
      </c>
    </row>
    <row r="49" spans="1:12" ht="15">
      <c r="A49" s="80" t="s">
        <v>8712</v>
      </c>
      <c r="B49" s="81" t="s">
        <v>614</v>
      </c>
      <c r="C49" s="81">
        <v>6</v>
      </c>
      <c r="D49" s="92">
        <v>0.005600332461577239</v>
      </c>
      <c r="E49" s="92">
        <v>2.274927193099776</v>
      </c>
      <c r="F49" s="81" t="s">
        <v>1057</v>
      </c>
      <c r="G49" s="81" t="b">
        <v>0</v>
      </c>
      <c r="H49" s="81" t="b">
        <v>0</v>
      </c>
      <c r="I49" s="81" t="b">
        <v>0</v>
      </c>
      <c r="J49" s="81" t="b">
        <v>0</v>
      </c>
      <c r="K49" s="81" t="b">
        <v>0</v>
      </c>
      <c r="L49" s="81" t="b">
        <v>0</v>
      </c>
    </row>
    <row r="50" spans="1:12" ht="15">
      <c r="A50" s="80" t="s">
        <v>433</v>
      </c>
      <c r="B50" s="81" t="s">
        <v>8713</v>
      </c>
      <c r="C50" s="81">
        <v>6</v>
      </c>
      <c r="D50" s="92">
        <v>0.005600332461577239</v>
      </c>
      <c r="E50" s="92">
        <v>1.848958460827495</v>
      </c>
      <c r="F50" s="81" t="s">
        <v>1057</v>
      </c>
      <c r="G50" s="81" t="b">
        <v>0</v>
      </c>
      <c r="H50" s="81" t="b">
        <v>0</v>
      </c>
      <c r="I50" s="81" t="b">
        <v>0</v>
      </c>
      <c r="J50" s="81" t="b">
        <v>0</v>
      </c>
      <c r="K50" s="81" t="b">
        <v>0</v>
      </c>
      <c r="L50" s="81" t="b">
        <v>0</v>
      </c>
    </row>
    <row r="51" spans="1:12" ht="15">
      <c r="A51" s="80" t="s">
        <v>8714</v>
      </c>
      <c r="B51" s="81" t="s">
        <v>8702</v>
      </c>
      <c r="C51" s="81">
        <v>6</v>
      </c>
      <c r="D51" s="92">
        <v>0.005600332461577239</v>
      </c>
      <c r="E51" s="92">
        <v>1.8226295221051458</v>
      </c>
      <c r="F51" s="81" t="s">
        <v>1057</v>
      </c>
      <c r="G51" s="81" t="b">
        <v>0</v>
      </c>
      <c r="H51" s="81" t="b">
        <v>0</v>
      </c>
      <c r="I51" s="81" t="b">
        <v>0</v>
      </c>
      <c r="J51" s="81" t="b">
        <v>0</v>
      </c>
      <c r="K51" s="81" t="b">
        <v>0</v>
      </c>
      <c r="L51" s="81" t="b">
        <v>0</v>
      </c>
    </row>
    <row r="52" spans="1:12" ht="15">
      <c r="A52" s="80" t="s">
        <v>8028</v>
      </c>
      <c r="B52" s="81" t="s">
        <v>1051</v>
      </c>
      <c r="C52" s="81">
        <v>5</v>
      </c>
      <c r="D52" s="92">
        <v>0.004993868763594677</v>
      </c>
      <c r="E52" s="92">
        <v>1.3206846836604513</v>
      </c>
      <c r="F52" s="81" t="s">
        <v>1057</v>
      </c>
      <c r="G52" s="81" t="b">
        <v>0</v>
      </c>
      <c r="H52" s="81" t="b">
        <v>0</v>
      </c>
      <c r="I52" s="81" t="b">
        <v>0</v>
      </c>
      <c r="J52" s="81" t="b">
        <v>0</v>
      </c>
      <c r="K52" s="81" t="b">
        <v>0</v>
      </c>
      <c r="L52" s="81" t="b">
        <v>0</v>
      </c>
    </row>
    <row r="53" spans="1:12" ht="15">
      <c r="A53" s="80" t="s">
        <v>8697</v>
      </c>
      <c r="B53" s="81" t="s">
        <v>8715</v>
      </c>
      <c r="C53" s="81">
        <v>5</v>
      </c>
      <c r="D53" s="92">
        <v>0.004993868763594677</v>
      </c>
      <c r="E53" s="92">
        <v>1.6728672017718138</v>
      </c>
      <c r="F53" s="81" t="s">
        <v>1057</v>
      </c>
      <c r="G53" s="81" t="b">
        <v>0</v>
      </c>
      <c r="H53" s="81" t="b">
        <v>0</v>
      </c>
      <c r="I53" s="81" t="b">
        <v>0</v>
      </c>
      <c r="J53" s="81" t="b">
        <v>0</v>
      </c>
      <c r="K53" s="81" t="b">
        <v>0</v>
      </c>
      <c r="L53" s="81" t="b">
        <v>0</v>
      </c>
    </row>
    <row r="54" spans="1:12" ht="15">
      <c r="A54" s="80" t="s">
        <v>1097</v>
      </c>
      <c r="B54" s="81" t="s">
        <v>8711</v>
      </c>
      <c r="C54" s="81">
        <v>5</v>
      </c>
      <c r="D54" s="92">
        <v>0.004993868763594677</v>
      </c>
      <c r="E54" s="92">
        <v>2.149988456491476</v>
      </c>
      <c r="F54" s="81" t="s">
        <v>1057</v>
      </c>
      <c r="G54" s="81" t="b">
        <v>0</v>
      </c>
      <c r="H54" s="81" t="b">
        <v>0</v>
      </c>
      <c r="I54" s="81" t="b">
        <v>0</v>
      </c>
      <c r="J54" s="81" t="b">
        <v>0</v>
      </c>
      <c r="K54" s="81" t="b">
        <v>0</v>
      </c>
      <c r="L54" s="81" t="b">
        <v>0</v>
      </c>
    </row>
    <row r="55" spans="1:12" ht="15">
      <c r="A55" s="80" t="s">
        <v>8701</v>
      </c>
      <c r="B55" s="81" t="s">
        <v>8716</v>
      </c>
      <c r="C55" s="81">
        <v>5</v>
      </c>
      <c r="D55" s="92">
        <v>0.004993868763594677</v>
      </c>
      <c r="E55" s="92">
        <v>1.7978059383801137</v>
      </c>
      <c r="F55" s="81" t="s">
        <v>1057</v>
      </c>
      <c r="G55" s="81" t="b">
        <v>0</v>
      </c>
      <c r="H55" s="81" t="b">
        <v>0</v>
      </c>
      <c r="I55" s="81" t="b">
        <v>0</v>
      </c>
      <c r="J55" s="81" t="b">
        <v>0</v>
      </c>
      <c r="K55" s="81" t="b">
        <v>0</v>
      </c>
      <c r="L55" s="81" t="b">
        <v>0</v>
      </c>
    </row>
    <row r="56" spans="1:12" ht="15">
      <c r="A56" s="80" t="s">
        <v>8699</v>
      </c>
      <c r="B56" s="81" t="s">
        <v>585</v>
      </c>
      <c r="C56" s="81">
        <v>5</v>
      </c>
      <c r="D56" s="92">
        <v>0.004993868763594677</v>
      </c>
      <c r="E56" s="92">
        <v>1.1308721660444034</v>
      </c>
      <c r="F56" s="81" t="s">
        <v>1057</v>
      </c>
      <c r="G56" s="81" t="b">
        <v>0</v>
      </c>
      <c r="H56" s="81" t="b">
        <v>0</v>
      </c>
      <c r="I56" s="81" t="b">
        <v>0</v>
      </c>
      <c r="J56" s="81" t="b">
        <v>0</v>
      </c>
      <c r="K56" s="81" t="b">
        <v>0</v>
      </c>
      <c r="L56" s="81" t="b">
        <v>0</v>
      </c>
    </row>
    <row r="57" spans="1:12" ht="15">
      <c r="A57" s="80" t="s">
        <v>8709</v>
      </c>
      <c r="B57" s="81" t="s">
        <v>8049</v>
      </c>
      <c r="C57" s="81">
        <v>5</v>
      </c>
      <c r="D57" s="92">
        <v>0.004993868763594677</v>
      </c>
      <c r="E57" s="92">
        <v>1.2180223417633036</v>
      </c>
      <c r="F57" s="81" t="s">
        <v>1057</v>
      </c>
      <c r="G57" s="81" t="b">
        <v>0</v>
      </c>
      <c r="H57" s="81" t="b">
        <v>0</v>
      </c>
      <c r="I57" s="81" t="b">
        <v>0</v>
      </c>
      <c r="J57" s="81" t="b">
        <v>0</v>
      </c>
      <c r="K57" s="81" t="b">
        <v>0</v>
      </c>
      <c r="L57" s="81" t="b">
        <v>0</v>
      </c>
    </row>
    <row r="58" spans="1:12" ht="15">
      <c r="A58" s="80" t="s">
        <v>8716</v>
      </c>
      <c r="B58" s="81" t="s">
        <v>619</v>
      </c>
      <c r="C58" s="81">
        <v>5</v>
      </c>
      <c r="D58" s="92">
        <v>0.004993868763594677</v>
      </c>
      <c r="E58" s="92">
        <v>1.8769871844277384</v>
      </c>
      <c r="F58" s="81" t="s">
        <v>1057</v>
      </c>
      <c r="G58" s="81" t="b">
        <v>0</v>
      </c>
      <c r="H58" s="81" t="b">
        <v>0</v>
      </c>
      <c r="I58" s="81" t="b">
        <v>0</v>
      </c>
      <c r="J58" s="81" t="b">
        <v>0</v>
      </c>
      <c r="K58" s="81" t="b">
        <v>0</v>
      </c>
      <c r="L58" s="81" t="b">
        <v>0</v>
      </c>
    </row>
    <row r="59" spans="1:12" ht="15">
      <c r="A59" s="80" t="s">
        <v>8710</v>
      </c>
      <c r="B59" s="81" t="s">
        <v>8700</v>
      </c>
      <c r="C59" s="81">
        <v>4</v>
      </c>
      <c r="D59" s="92">
        <v>0.004315194145501858</v>
      </c>
      <c r="E59" s="92">
        <v>1.4298291530855192</v>
      </c>
      <c r="F59" s="81" t="s">
        <v>1057</v>
      </c>
      <c r="G59" s="81" t="b">
        <v>0</v>
      </c>
      <c r="H59" s="81" t="b">
        <v>0</v>
      </c>
      <c r="I59" s="81" t="b">
        <v>0</v>
      </c>
      <c r="J59" s="81" t="b">
        <v>0</v>
      </c>
      <c r="K59" s="81" t="b">
        <v>0</v>
      </c>
      <c r="L59" s="81" t="b">
        <v>0</v>
      </c>
    </row>
    <row r="60" spans="1:12" ht="15">
      <c r="A60" s="80" t="s">
        <v>8028</v>
      </c>
      <c r="B60" s="81" t="s">
        <v>1322</v>
      </c>
      <c r="C60" s="81">
        <v>4</v>
      </c>
      <c r="D60" s="92">
        <v>0.004315194145501858</v>
      </c>
      <c r="E60" s="92">
        <v>2.0988359340440947</v>
      </c>
      <c r="F60" s="81" t="s">
        <v>1057</v>
      </c>
      <c r="G60" s="81" t="b">
        <v>0</v>
      </c>
      <c r="H60" s="81" t="b">
        <v>0</v>
      </c>
      <c r="I60" s="81" t="b">
        <v>0</v>
      </c>
      <c r="J60" s="81" t="b">
        <v>0</v>
      </c>
      <c r="K60" s="81" t="b">
        <v>0</v>
      </c>
      <c r="L60" s="81" t="b">
        <v>0</v>
      </c>
    </row>
    <row r="61" spans="1:12" ht="15">
      <c r="A61" s="80" t="s">
        <v>8049</v>
      </c>
      <c r="B61" s="81" t="s">
        <v>8720</v>
      </c>
      <c r="C61" s="81">
        <v>4</v>
      </c>
      <c r="D61" s="92">
        <v>0.004315194145501858</v>
      </c>
      <c r="E61" s="92">
        <v>1.399865929708076</v>
      </c>
      <c r="F61" s="81" t="s">
        <v>1057</v>
      </c>
      <c r="G61" s="81" t="b">
        <v>0</v>
      </c>
      <c r="H61" s="81" t="b">
        <v>0</v>
      </c>
      <c r="I61" s="81" t="b">
        <v>0</v>
      </c>
      <c r="J61" s="81" t="b">
        <v>0</v>
      </c>
      <c r="K61" s="81" t="b">
        <v>0</v>
      </c>
      <c r="L61" s="81" t="b">
        <v>0</v>
      </c>
    </row>
    <row r="62" spans="1:12" ht="15">
      <c r="A62" s="80" t="s">
        <v>8709</v>
      </c>
      <c r="B62" s="81" t="s">
        <v>8719</v>
      </c>
      <c r="C62" s="81">
        <v>4</v>
      </c>
      <c r="D62" s="92">
        <v>0.004315194145501858</v>
      </c>
      <c r="E62" s="92">
        <v>2.0988359340440947</v>
      </c>
      <c r="F62" s="81" t="s">
        <v>1057</v>
      </c>
      <c r="G62" s="81" t="b">
        <v>0</v>
      </c>
      <c r="H62" s="81" t="b">
        <v>0</v>
      </c>
      <c r="I62" s="81" t="b">
        <v>0</v>
      </c>
      <c r="J62" s="81" t="b">
        <v>0</v>
      </c>
      <c r="K62" s="81" t="b">
        <v>0</v>
      </c>
      <c r="L62" s="81" t="b">
        <v>0</v>
      </c>
    </row>
    <row r="63" spans="1:12" ht="15">
      <c r="A63" s="80" t="s">
        <v>8720</v>
      </c>
      <c r="B63" s="81" t="s">
        <v>585</v>
      </c>
      <c r="C63" s="81">
        <v>4</v>
      </c>
      <c r="D63" s="92">
        <v>0.004315194145501858</v>
      </c>
      <c r="E63" s="92">
        <v>1.7743248425305909</v>
      </c>
      <c r="F63" s="81" t="s">
        <v>1057</v>
      </c>
      <c r="G63" s="81" t="b">
        <v>0</v>
      </c>
      <c r="H63" s="81" t="b">
        <v>0</v>
      </c>
      <c r="I63" s="81" t="b">
        <v>0</v>
      </c>
      <c r="J63" s="81" t="b">
        <v>0</v>
      </c>
      <c r="K63" s="81" t="b">
        <v>0</v>
      </c>
      <c r="L63" s="81" t="b">
        <v>0</v>
      </c>
    </row>
    <row r="64" spans="1:12" ht="15">
      <c r="A64" s="80" t="s">
        <v>1270</v>
      </c>
      <c r="B64" s="81" t="s">
        <v>8700</v>
      </c>
      <c r="C64" s="81">
        <v>4</v>
      </c>
      <c r="D64" s="92">
        <v>0.004315194145501858</v>
      </c>
      <c r="E64" s="92">
        <v>1.6339491357414442</v>
      </c>
      <c r="F64" s="81" t="s">
        <v>1057</v>
      </c>
      <c r="G64" s="81" t="b">
        <v>0</v>
      </c>
      <c r="H64" s="81" t="b">
        <v>0</v>
      </c>
      <c r="I64" s="81" t="b">
        <v>0</v>
      </c>
      <c r="J64" s="81" t="b">
        <v>0</v>
      </c>
      <c r="K64" s="81" t="b">
        <v>0</v>
      </c>
      <c r="L64" s="81" t="b">
        <v>0</v>
      </c>
    </row>
    <row r="65" spans="1:12" ht="15">
      <c r="A65" s="80" t="s">
        <v>8045</v>
      </c>
      <c r="B65" s="81" t="s">
        <v>458</v>
      </c>
      <c r="C65" s="81">
        <v>3</v>
      </c>
      <c r="D65" s="92">
        <v>0.003545905278676269</v>
      </c>
      <c r="E65" s="92">
        <v>1.4967759427161325</v>
      </c>
      <c r="F65" s="81" t="s">
        <v>1057</v>
      </c>
      <c r="G65" s="81" t="b">
        <v>0</v>
      </c>
      <c r="H65" s="81" t="b">
        <v>0</v>
      </c>
      <c r="I65" s="81" t="b">
        <v>0</v>
      </c>
      <c r="J65" s="81" t="b">
        <v>0</v>
      </c>
      <c r="K65" s="81" t="b">
        <v>0</v>
      </c>
      <c r="L65" s="81" t="b">
        <v>0</v>
      </c>
    </row>
    <row r="66" spans="1:12" ht="15">
      <c r="A66" s="80" t="s">
        <v>697</v>
      </c>
      <c r="B66" s="81" t="s">
        <v>8721</v>
      </c>
      <c r="C66" s="81">
        <v>3</v>
      </c>
      <c r="D66" s="92">
        <v>0.003545905278676269</v>
      </c>
      <c r="E66" s="92">
        <v>2.4510184521554574</v>
      </c>
      <c r="F66" s="81" t="s">
        <v>1057</v>
      </c>
      <c r="G66" s="81" t="b">
        <v>0</v>
      </c>
      <c r="H66" s="81" t="b">
        <v>0</v>
      </c>
      <c r="I66" s="81" t="b">
        <v>0</v>
      </c>
      <c r="J66" s="81" t="b">
        <v>0</v>
      </c>
      <c r="K66" s="81" t="b">
        <v>0</v>
      </c>
      <c r="L66" s="81" t="b">
        <v>0</v>
      </c>
    </row>
    <row r="67" spans="1:12" ht="15">
      <c r="A67" s="80" t="s">
        <v>442</v>
      </c>
      <c r="B67" s="81" t="s">
        <v>1269</v>
      </c>
      <c r="C67" s="81">
        <v>3</v>
      </c>
      <c r="D67" s="92">
        <v>0.003545905278676269</v>
      </c>
      <c r="E67" s="92">
        <v>2.3541084391474008</v>
      </c>
      <c r="F67" s="81" t="s">
        <v>1057</v>
      </c>
      <c r="G67" s="81" t="b">
        <v>0</v>
      </c>
      <c r="H67" s="81" t="b">
        <v>0</v>
      </c>
      <c r="I67" s="81" t="b">
        <v>0</v>
      </c>
      <c r="J67" s="81" t="b">
        <v>0</v>
      </c>
      <c r="K67" s="81" t="b">
        <v>0</v>
      </c>
      <c r="L67" s="81" t="b">
        <v>0</v>
      </c>
    </row>
    <row r="68" spans="1:12" ht="15">
      <c r="A68" s="80" t="s">
        <v>8695</v>
      </c>
      <c r="B68" s="81" t="s">
        <v>8729</v>
      </c>
      <c r="C68" s="81">
        <v>3</v>
      </c>
      <c r="D68" s="92">
        <v>0.003545905278676269</v>
      </c>
      <c r="E68" s="92">
        <v>2.274927193099776</v>
      </c>
      <c r="F68" s="81" t="s">
        <v>1057</v>
      </c>
      <c r="G68" s="81" t="b">
        <v>0</v>
      </c>
      <c r="H68" s="81" t="b">
        <v>0</v>
      </c>
      <c r="I68" s="81" t="b">
        <v>0</v>
      </c>
      <c r="J68" s="81" t="b">
        <v>0</v>
      </c>
      <c r="K68" s="81" t="b">
        <v>0</v>
      </c>
      <c r="L68" s="81" t="b">
        <v>0</v>
      </c>
    </row>
    <row r="69" spans="1:12" ht="15">
      <c r="A69" s="80" t="s">
        <v>8035</v>
      </c>
      <c r="B69" s="81" t="s">
        <v>976</v>
      </c>
      <c r="C69" s="81">
        <v>3</v>
      </c>
      <c r="D69" s="92">
        <v>0.003545905278676269</v>
      </c>
      <c r="E69" s="92">
        <v>2.3541084391474008</v>
      </c>
      <c r="F69" s="81" t="s">
        <v>1057</v>
      </c>
      <c r="G69" s="81" t="b">
        <v>0</v>
      </c>
      <c r="H69" s="81" t="b">
        <v>0</v>
      </c>
      <c r="I69" s="81" t="b">
        <v>0</v>
      </c>
      <c r="J69" s="81" t="b">
        <v>0</v>
      </c>
      <c r="K69" s="81" t="b">
        <v>0</v>
      </c>
      <c r="L69" s="81" t="b">
        <v>0</v>
      </c>
    </row>
    <row r="70" spans="1:12" ht="15">
      <c r="A70" s="80" t="s">
        <v>8723</v>
      </c>
      <c r="B70" s="81" t="s">
        <v>8724</v>
      </c>
      <c r="C70" s="81">
        <v>3</v>
      </c>
      <c r="D70" s="92">
        <v>0.003545905278676269</v>
      </c>
      <c r="E70" s="92">
        <v>2.5759571887637573</v>
      </c>
      <c r="F70" s="81" t="s">
        <v>1057</v>
      </c>
      <c r="G70" s="81" t="b">
        <v>0</v>
      </c>
      <c r="H70" s="81" t="b">
        <v>0</v>
      </c>
      <c r="I70" s="81" t="b">
        <v>0</v>
      </c>
      <c r="J70" s="81" t="b">
        <v>0</v>
      </c>
      <c r="K70" s="81" t="b">
        <v>0</v>
      </c>
      <c r="L70" s="81" t="b">
        <v>0</v>
      </c>
    </row>
    <row r="71" spans="1:12" ht="15">
      <c r="A71" s="80" t="s">
        <v>8700</v>
      </c>
      <c r="B71" s="81" t="s">
        <v>442</v>
      </c>
      <c r="C71" s="81">
        <v>3</v>
      </c>
      <c r="D71" s="92">
        <v>0.003545905278676269</v>
      </c>
      <c r="E71" s="92">
        <v>1.848958460827495</v>
      </c>
      <c r="F71" s="81" t="s">
        <v>1057</v>
      </c>
      <c r="G71" s="81" t="b">
        <v>0</v>
      </c>
      <c r="H71" s="81" t="b">
        <v>0</v>
      </c>
      <c r="I71" s="81" t="b">
        <v>0</v>
      </c>
      <c r="J71" s="81" t="b">
        <v>0</v>
      </c>
      <c r="K71" s="81" t="b">
        <v>0</v>
      </c>
      <c r="L71" s="81" t="b">
        <v>0</v>
      </c>
    </row>
    <row r="72" spans="1:12" ht="15">
      <c r="A72" s="80" t="s">
        <v>8701</v>
      </c>
      <c r="B72" s="81" t="s">
        <v>587</v>
      </c>
      <c r="C72" s="81">
        <v>3</v>
      </c>
      <c r="D72" s="92">
        <v>0.003545905278676269</v>
      </c>
      <c r="E72" s="92">
        <v>1.7978059383801137</v>
      </c>
      <c r="F72" s="81" t="s">
        <v>1057</v>
      </c>
      <c r="G72" s="81" t="b">
        <v>0</v>
      </c>
      <c r="H72" s="81" t="b">
        <v>0</v>
      </c>
      <c r="I72" s="81" t="b">
        <v>0</v>
      </c>
      <c r="J72" s="81" t="b">
        <v>0</v>
      </c>
      <c r="K72" s="81" t="b">
        <v>0</v>
      </c>
      <c r="L72" s="81" t="b">
        <v>0</v>
      </c>
    </row>
    <row r="73" spans="1:12" ht="15">
      <c r="A73" s="80" t="s">
        <v>8721</v>
      </c>
      <c r="B73" s="81" t="s">
        <v>8727</v>
      </c>
      <c r="C73" s="81">
        <v>3</v>
      </c>
      <c r="D73" s="92">
        <v>0.003545905278676269</v>
      </c>
      <c r="E73" s="92">
        <v>2.5759571887637573</v>
      </c>
      <c r="F73" s="81" t="s">
        <v>1057</v>
      </c>
      <c r="G73" s="81" t="b">
        <v>0</v>
      </c>
      <c r="H73" s="81" t="b">
        <v>0</v>
      </c>
      <c r="I73" s="81" t="b">
        <v>0</v>
      </c>
      <c r="J73" s="81" t="b">
        <v>0</v>
      </c>
      <c r="K73" s="81" t="b">
        <v>0</v>
      </c>
      <c r="L73" s="81" t="b">
        <v>0</v>
      </c>
    </row>
    <row r="74" spans="1:12" ht="15">
      <c r="A74" s="80" t="s">
        <v>621</v>
      </c>
      <c r="B74" s="81" t="s">
        <v>542</v>
      </c>
      <c r="C74" s="81">
        <v>3</v>
      </c>
      <c r="D74" s="92">
        <v>0.003982134657014042</v>
      </c>
      <c r="E74" s="92">
        <v>2.5759571887637573</v>
      </c>
      <c r="F74" s="81" t="s">
        <v>1057</v>
      </c>
      <c r="G74" s="81" t="b">
        <v>0</v>
      </c>
      <c r="H74" s="81" t="b">
        <v>0</v>
      </c>
      <c r="I74" s="81" t="b">
        <v>0</v>
      </c>
      <c r="J74" s="81" t="b">
        <v>0</v>
      </c>
      <c r="K74" s="81" t="b">
        <v>0</v>
      </c>
      <c r="L74" s="81" t="b">
        <v>0</v>
      </c>
    </row>
    <row r="75" spans="1:12" ht="15">
      <c r="A75" s="80" t="s">
        <v>1051</v>
      </c>
      <c r="B75" s="81" t="s">
        <v>8728</v>
      </c>
      <c r="C75" s="81">
        <v>3</v>
      </c>
      <c r="D75" s="92">
        <v>0.003545905278676269</v>
      </c>
      <c r="E75" s="92">
        <v>1.4510184521554574</v>
      </c>
      <c r="F75" s="81" t="s">
        <v>1057</v>
      </c>
      <c r="G75" s="81" t="b">
        <v>0</v>
      </c>
      <c r="H75" s="81" t="b">
        <v>0</v>
      </c>
      <c r="I75" s="81" t="b">
        <v>0</v>
      </c>
      <c r="J75" s="81" t="b">
        <v>0</v>
      </c>
      <c r="K75" s="81" t="b">
        <v>0</v>
      </c>
      <c r="L75" s="81" t="b">
        <v>0</v>
      </c>
    </row>
    <row r="76" spans="1:12" ht="15">
      <c r="A76" s="80" t="s">
        <v>8699</v>
      </c>
      <c r="B76" s="81" t="s">
        <v>393</v>
      </c>
      <c r="C76" s="81">
        <v>3</v>
      </c>
      <c r="D76" s="92">
        <v>0.003545905278676269</v>
      </c>
      <c r="E76" s="92">
        <v>1.4888070130448572</v>
      </c>
      <c r="F76" s="81" t="s">
        <v>1057</v>
      </c>
      <c r="G76" s="81" t="b">
        <v>0</v>
      </c>
      <c r="H76" s="81" t="b">
        <v>0</v>
      </c>
      <c r="I76" s="81" t="b">
        <v>0</v>
      </c>
      <c r="J76" s="81" t="b">
        <v>0</v>
      </c>
      <c r="K76" s="81" t="b">
        <v>0</v>
      </c>
      <c r="L76" s="81" t="b">
        <v>0</v>
      </c>
    </row>
    <row r="77" spans="1:12" ht="15">
      <c r="A77" s="80" t="s">
        <v>8726</v>
      </c>
      <c r="B77" s="81" t="s">
        <v>697</v>
      </c>
      <c r="C77" s="81">
        <v>3</v>
      </c>
      <c r="D77" s="92">
        <v>0.003545905278676269</v>
      </c>
      <c r="E77" s="92">
        <v>2.4510184521554574</v>
      </c>
      <c r="F77" s="81" t="s">
        <v>1057</v>
      </c>
      <c r="G77" s="81" t="b">
        <v>0</v>
      </c>
      <c r="H77" s="81" t="b">
        <v>0</v>
      </c>
      <c r="I77" s="81" t="b">
        <v>0</v>
      </c>
      <c r="J77" s="81" t="b">
        <v>0</v>
      </c>
      <c r="K77" s="81" t="b">
        <v>0</v>
      </c>
      <c r="L77" s="81" t="b">
        <v>0</v>
      </c>
    </row>
    <row r="78" spans="1:12" ht="15">
      <c r="A78" s="80" t="s">
        <v>431</v>
      </c>
      <c r="B78" s="81" t="s">
        <v>877</v>
      </c>
      <c r="C78" s="81">
        <v>3</v>
      </c>
      <c r="D78" s="92">
        <v>0.003545905278676269</v>
      </c>
      <c r="E78" s="92">
        <v>2.5759571887637573</v>
      </c>
      <c r="F78" s="81" t="s">
        <v>1057</v>
      </c>
      <c r="G78" s="81" t="b">
        <v>0</v>
      </c>
      <c r="H78" s="81" t="b">
        <v>0</v>
      </c>
      <c r="I78" s="81" t="b">
        <v>0</v>
      </c>
      <c r="J78" s="81" t="b">
        <v>0</v>
      </c>
      <c r="K78" s="81" t="b">
        <v>0</v>
      </c>
      <c r="L78" s="81" t="b">
        <v>0</v>
      </c>
    </row>
    <row r="79" spans="1:12" ht="15">
      <c r="A79" s="80" t="s">
        <v>8695</v>
      </c>
      <c r="B79" s="81" t="s">
        <v>390</v>
      </c>
      <c r="C79" s="81">
        <v>3</v>
      </c>
      <c r="D79" s="92">
        <v>0.003545905278676269</v>
      </c>
      <c r="E79" s="92">
        <v>1.9069504078051818</v>
      </c>
      <c r="F79" s="81" t="s">
        <v>1057</v>
      </c>
      <c r="G79" s="81" t="b">
        <v>0</v>
      </c>
      <c r="H79" s="81" t="b">
        <v>0</v>
      </c>
      <c r="I79" s="81" t="b">
        <v>0</v>
      </c>
      <c r="J79" s="81" t="b">
        <v>0</v>
      </c>
      <c r="K79" s="81" t="b">
        <v>0</v>
      </c>
      <c r="L79" s="81" t="b">
        <v>0</v>
      </c>
    </row>
    <row r="80" spans="1:12" ht="15">
      <c r="A80" s="80" t="s">
        <v>8729</v>
      </c>
      <c r="B80" s="81" t="s">
        <v>431</v>
      </c>
      <c r="C80" s="81">
        <v>3</v>
      </c>
      <c r="D80" s="92">
        <v>0.003545905278676269</v>
      </c>
      <c r="E80" s="92">
        <v>2.5759571887637573</v>
      </c>
      <c r="F80" s="81" t="s">
        <v>1057</v>
      </c>
      <c r="G80" s="81" t="b">
        <v>0</v>
      </c>
      <c r="H80" s="81" t="b">
        <v>0</v>
      </c>
      <c r="I80" s="81" t="b">
        <v>0</v>
      </c>
      <c r="J80" s="81" t="b">
        <v>0</v>
      </c>
      <c r="K80" s="81" t="b">
        <v>0</v>
      </c>
      <c r="L80" s="81" t="b">
        <v>0</v>
      </c>
    </row>
    <row r="81" spans="1:12" ht="15">
      <c r="A81" s="80" t="s">
        <v>8728</v>
      </c>
      <c r="B81" s="81" t="s">
        <v>698</v>
      </c>
      <c r="C81" s="81">
        <v>3</v>
      </c>
      <c r="D81" s="92">
        <v>0.003545905278676269</v>
      </c>
      <c r="E81" s="92">
        <v>1.6728672017718138</v>
      </c>
      <c r="F81" s="81" t="s">
        <v>1057</v>
      </c>
      <c r="G81" s="81" t="b">
        <v>0</v>
      </c>
      <c r="H81" s="81" t="b">
        <v>0</v>
      </c>
      <c r="I81" s="81" t="b">
        <v>0</v>
      </c>
      <c r="J81" s="81" t="b">
        <v>0</v>
      </c>
      <c r="K81" s="81" t="b">
        <v>0</v>
      </c>
      <c r="L81" s="81" t="b">
        <v>0</v>
      </c>
    </row>
    <row r="82" spans="1:12" ht="15">
      <c r="A82" s="80" t="s">
        <v>587</v>
      </c>
      <c r="B82" s="81" t="s">
        <v>1097</v>
      </c>
      <c r="C82" s="81">
        <v>3</v>
      </c>
      <c r="D82" s="92">
        <v>0.003545905278676269</v>
      </c>
      <c r="E82" s="92">
        <v>2.4510184521554574</v>
      </c>
      <c r="F82" s="81" t="s">
        <v>1057</v>
      </c>
      <c r="G82" s="81" t="b">
        <v>0</v>
      </c>
      <c r="H82" s="81" t="b">
        <v>0</v>
      </c>
      <c r="I82" s="81" t="b">
        <v>0</v>
      </c>
      <c r="J82" s="81" t="b">
        <v>0</v>
      </c>
      <c r="K82" s="81" t="b">
        <v>0</v>
      </c>
      <c r="L82" s="81" t="b">
        <v>0</v>
      </c>
    </row>
    <row r="83" spans="1:12" ht="15">
      <c r="A83" s="80" t="s">
        <v>619</v>
      </c>
      <c r="B83" s="81" t="s">
        <v>8694</v>
      </c>
      <c r="C83" s="81">
        <v>3</v>
      </c>
      <c r="D83" s="92">
        <v>0.003545905278676269</v>
      </c>
      <c r="E83" s="92">
        <v>1.003860420813238</v>
      </c>
      <c r="F83" s="81" t="s">
        <v>1057</v>
      </c>
      <c r="G83" s="81" t="b">
        <v>0</v>
      </c>
      <c r="H83" s="81" t="b">
        <v>0</v>
      </c>
      <c r="I83" s="81" t="b">
        <v>0</v>
      </c>
      <c r="J83" s="81" t="b">
        <v>0</v>
      </c>
      <c r="K83" s="81" t="b">
        <v>0</v>
      </c>
      <c r="L83" s="81" t="b">
        <v>0</v>
      </c>
    </row>
    <row r="84" spans="1:12" ht="15">
      <c r="A84" s="80" t="s">
        <v>1269</v>
      </c>
      <c r="B84" s="81" t="s">
        <v>8695</v>
      </c>
      <c r="C84" s="81">
        <v>3</v>
      </c>
      <c r="D84" s="92">
        <v>0.003545905278676269</v>
      </c>
      <c r="E84" s="92">
        <v>1.4510184521554574</v>
      </c>
      <c r="F84" s="81" t="s">
        <v>1057</v>
      </c>
      <c r="G84" s="81" t="b">
        <v>0</v>
      </c>
      <c r="H84" s="81" t="b">
        <v>0</v>
      </c>
      <c r="I84" s="81" t="b">
        <v>0</v>
      </c>
      <c r="J84" s="81" t="b">
        <v>0</v>
      </c>
      <c r="K84" s="81" t="b">
        <v>0</v>
      </c>
      <c r="L84" s="81" t="b">
        <v>0</v>
      </c>
    </row>
    <row r="85" spans="1:12" ht="15">
      <c r="A85" s="80" t="s">
        <v>877</v>
      </c>
      <c r="B85" s="81" t="s">
        <v>8726</v>
      </c>
      <c r="C85" s="81">
        <v>3</v>
      </c>
      <c r="D85" s="92">
        <v>0.003545905278676269</v>
      </c>
      <c r="E85" s="92">
        <v>2.5759571887637573</v>
      </c>
      <c r="F85" s="81" t="s">
        <v>1057</v>
      </c>
      <c r="G85" s="81" t="b">
        <v>0</v>
      </c>
      <c r="H85" s="81" t="b">
        <v>0</v>
      </c>
      <c r="I85" s="81" t="b">
        <v>0</v>
      </c>
      <c r="J85" s="81" t="b">
        <v>0</v>
      </c>
      <c r="K85" s="81" t="b">
        <v>0</v>
      </c>
      <c r="L85" s="81" t="b">
        <v>0</v>
      </c>
    </row>
    <row r="86" spans="1:12" ht="15">
      <c r="A86" s="80" t="s">
        <v>542</v>
      </c>
      <c r="B86" s="81" t="s">
        <v>8705</v>
      </c>
      <c r="C86" s="81">
        <v>3</v>
      </c>
      <c r="D86" s="92">
        <v>0.003982134657014042</v>
      </c>
      <c r="E86" s="92">
        <v>1.848958460827495</v>
      </c>
      <c r="F86" s="81" t="s">
        <v>1057</v>
      </c>
      <c r="G86" s="81" t="b">
        <v>0</v>
      </c>
      <c r="H86" s="81" t="b">
        <v>0</v>
      </c>
      <c r="I86" s="81" t="b">
        <v>0</v>
      </c>
      <c r="J86" s="81" t="b">
        <v>0</v>
      </c>
      <c r="K86" s="81" t="b">
        <v>0</v>
      </c>
      <c r="L86" s="81" t="b">
        <v>0</v>
      </c>
    </row>
    <row r="87" spans="1:12" ht="15">
      <c r="A87" s="80" t="s">
        <v>8694</v>
      </c>
      <c r="B87" s="81" t="s">
        <v>8711</v>
      </c>
      <c r="C87" s="81">
        <v>2</v>
      </c>
      <c r="D87" s="92">
        <v>0.0026547564380093617</v>
      </c>
      <c r="E87" s="92">
        <v>1.0892906161378646</v>
      </c>
      <c r="F87" s="81" t="s">
        <v>1057</v>
      </c>
      <c r="G87" s="81" t="b">
        <v>0</v>
      </c>
      <c r="H87" s="81" t="b">
        <v>0</v>
      </c>
      <c r="I87" s="81" t="b">
        <v>0</v>
      </c>
      <c r="J87" s="81" t="b">
        <v>0</v>
      </c>
      <c r="K87" s="81" t="b">
        <v>0</v>
      </c>
      <c r="L87" s="81" t="b">
        <v>0</v>
      </c>
    </row>
    <row r="88" spans="1:12" ht="15">
      <c r="A88" s="80" t="s">
        <v>423</v>
      </c>
      <c r="B88" s="81" t="s">
        <v>1286</v>
      </c>
      <c r="C88" s="81">
        <v>2</v>
      </c>
      <c r="D88" s="92">
        <v>0.0026547564380093617</v>
      </c>
      <c r="E88" s="92">
        <v>2.399865929708076</v>
      </c>
      <c r="F88" s="81" t="s">
        <v>1057</v>
      </c>
      <c r="G88" s="81" t="b">
        <v>0</v>
      </c>
      <c r="H88" s="81" t="b">
        <v>0</v>
      </c>
      <c r="I88" s="81" t="b">
        <v>0</v>
      </c>
      <c r="J88" s="81" t="b">
        <v>0</v>
      </c>
      <c r="K88" s="81" t="b">
        <v>0</v>
      </c>
      <c r="L88" s="81" t="b">
        <v>0</v>
      </c>
    </row>
    <row r="89" spans="1:12" ht="15">
      <c r="A89" s="80" t="s">
        <v>620</v>
      </c>
      <c r="B89" s="81" t="s">
        <v>414</v>
      </c>
      <c r="C89" s="81">
        <v>2</v>
      </c>
      <c r="D89" s="92">
        <v>0.0026547564380093617</v>
      </c>
      <c r="E89" s="92">
        <v>2.7520484478194387</v>
      </c>
      <c r="F89" s="81" t="s">
        <v>1057</v>
      </c>
      <c r="G89" s="81" t="b">
        <v>0</v>
      </c>
      <c r="H89" s="81" t="b">
        <v>0</v>
      </c>
      <c r="I89" s="81" t="b">
        <v>0</v>
      </c>
      <c r="J89" s="81" t="b">
        <v>0</v>
      </c>
      <c r="K89" s="81" t="b">
        <v>0</v>
      </c>
      <c r="L89" s="81" t="b">
        <v>0</v>
      </c>
    </row>
    <row r="90" spans="1:12" ht="15">
      <c r="A90" s="80" t="s">
        <v>432</v>
      </c>
      <c r="B90" s="81" t="s">
        <v>8752</v>
      </c>
      <c r="C90" s="81">
        <v>2</v>
      </c>
      <c r="D90" s="92">
        <v>0.0026547564380093617</v>
      </c>
      <c r="E90" s="92">
        <v>2.7520484478194387</v>
      </c>
      <c r="F90" s="81" t="s">
        <v>1057</v>
      </c>
      <c r="G90" s="81" t="b">
        <v>1</v>
      </c>
      <c r="H90" s="81" t="b">
        <v>0</v>
      </c>
      <c r="I90" s="81" t="b">
        <v>0</v>
      </c>
      <c r="J90" s="81" t="b">
        <v>0</v>
      </c>
      <c r="K90" s="81" t="b">
        <v>0</v>
      </c>
      <c r="L90" s="81" t="b">
        <v>0</v>
      </c>
    </row>
    <row r="91" spans="1:12" ht="15">
      <c r="A91" s="80" t="s">
        <v>426</v>
      </c>
      <c r="B91" s="81" t="s">
        <v>432</v>
      </c>
      <c r="C91" s="81">
        <v>2</v>
      </c>
      <c r="D91" s="92">
        <v>0.0026547564380093617</v>
      </c>
      <c r="E91" s="92">
        <v>2.7520484478194387</v>
      </c>
      <c r="F91" s="81" t="s">
        <v>1057</v>
      </c>
      <c r="G91" s="81" t="b">
        <v>0</v>
      </c>
      <c r="H91" s="81" t="b">
        <v>0</v>
      </c>
      <c r="I91" s="81" t="b">
        <v>0</v>
      </c>
      <c r="J91" s="81" t="b">
        <v>1</v>
      </c>
      <c r="K91" s="81" t="b">
        <v>0</v>
      </c>
      <c r="L91" s="81" t="b">
        <v>0</v>
      </c>
    </row>
    <row r="92" spans="1:12" ht="15">
      <c r="A92" s="80" t="s">
        <v>8727</v>
      </c>
      <c r="B92" s="81" t="s">
        <v>458</v>
      </c>
      <c r="C92" s="81">
        <v>2</v>
      </c>
      <c r="D92" s="92">
        <v>0.0026547564380093617</v>
      </c>
      <c r="E92" s="92">
        <v>1.4967759427161325</v>
      </c>
      <c r="F92" s="81" t="s">
        <v>1057</v>
      </c>
      <c r="G92" s="81" t="b">
        <v>0</v>
      </c>
      <c r="H92" s="81" t="b">
        <v>0</v>
      </c>
      <c r="I92" s="81" t="b">
        <v>0</v>
      </c>
      <c r="J92" s="81" t="b">
        <v>0</v>
      </c>
      <c r="K92" s="81" t="b">
        <v>0</v>
      </c>
      <c r="L92" s="81" t="b">
        <v>0</v>
      </c>
    </row>
    <row r="93" spans="1:12" ht="15">
      <c r="A93" s="80" t="s">
        <v>8739</v>
      </c>
      <c r="B93" s="81" t="s">
        <v>8697</v>
      </c>
      <c r="C93" s="81">
        <v>2</v>
      </c>
      <c r="D93" s="92">
        <v>0.0026547564380093617</v>
      </c>
      <c r="E93" s="92">
        <v>1.6728672017718138</v>
      </c>
      <c r="F93" s="81" t="s">
        <v>1057</v>
      </c>
      <c r="G93" s="81" t="b">
        <v>0</v>
      </c>
      <c r="H93" s="81" t="b">
        <v>0</v>
      </c>
      <c r="I93" s="81" t="b">
        <v>0</v>
      </c>
      <c r="J93" s="81" t="b">
        <v>0</v>
      </c>
      <c r="K93" s="81" t="b">
        <v>0</v>
      </c>
      <c r="L93" s="81" t="b">
        <v>0</v>
      </c>
    </row>
    <row r="94" spans="1:12" ht="15">
      <c r="A94" s="80" t="s">
        <v>8711</v>
      </c>
      <c r="B94" s="81" t="s">
        <v>1051</v>
      </c>
      <c r="C94" s="81">
        <v>2</v>
      </c>
      <c r="D94" s="92">
        <v>0.0026547564380093617</v>
      </c>
      <c r="E94" s="92">
        <v>1.0988359340440947</v>
      </c>
      <c r="F94" s="81" t="s">
        <v>1057</v>
      </c>
      <c r="G94" s="81" t="b">
        <v>0</v>
      </c>
      <c r="H94" s="81" t="b">
        <v>0</v>
      </c>
      <c r="I94" s="81" t="b">
        <v>0</v>
      </c>
      <c r="J94" s="81" t="b">
        <v>0</v>
      </c>
      <c r="K94" s="81" t="b">
        <v>0</v>
      </c>
      <c r="L94" s="81" t="b">
        <v>0</v>
      </c>
    </row>
    <row r="95" spans="1:12" ht="15">
      <c r="A95" s="80" t="s">
        <v>8736</v>
      </c>
      <c r="B95" s="81" t="s">
        <v>600</v>
      </c>
      <c r="C95" s="81">
        <v>2</v>
      </c>
      <c r="D95" s="92">
        <v>0.0026547564380093617</v>
      </c>
      <c r="E95" s="92">
        <v>2.7520484478194387</v>
      </c>
      <c r="F95" s="81" t="s">
        <v>1057</v>
      </c>
      <c r="G95" s="81" t="b">
        <v>0</v>
      </c>
      <c r="H95" s="81" t="b">
        <v>0</v>
      </c>
      <c r="I95" s="81" t="b">
        <v>0</v>
      </c>
      <c r="J95" s="81" t="b">
        <v>0</v>
      </c>
      <c r="K95" s="81" t="b">
        <v>0</v>
      </c>
      <c r="L95" s="81" t="b">
        <v>0</v>
      </c>
    </row>
    <row r="96" spans="1:12" ht="15">
      <c r="A96" s="80" t="s">
        <v>1379</v>
      </c>
      <c r="B96" s="81" t="s">
        <v>8733</v>
      </c>
      <c r="C96" s="81">
        <v>2</v>
      </c>
      <c r="D96" s="92">
        <v>0.0026547564380093617</v>
      </c>
      <c r="E96" s="92">
        <v>2.7520484478194387</v>
      </c>
      <c r="F96" s="81" t="s">
        <v>1057</v>
      </c>
      <c r="G96" s="81" t="b">
        <v>0</v>
      </c>
      <c r="H96" s="81" t="b">
        <v>0</v>
      </c>
      <c r="I96" s="81" t="b">
        <v>0</v>
      </c>
      <c r="J96" s="81" t="b">
        <v>0</v>
      </c>
      <c r="K96" s="81" t="b">
        <v>0</v>
      </c>
      <c r="L96" s="81" t="b">
        <v>0</v>
      </c>
    </row>
    <row r="97" spans="1:12" ht="15">
      <c r="A97" s="80" t="s">
        <v>471</v>
      </c>
      <c r="B97" s="81" t="s">
        <v>8736</v>
      </c>
      <c r="C97" s="81">
        <v>2</v>
      </c>
      <c r="D97" s="92">
        <v>0.0026547564380093617</v>
      </c>
      <c r="E97" s="92">
        <v>2.7520484478194387</v>
      </c>
      <c r="F97" s="81" t="s">
        <v>1057</v>
      </c>
      <c r="G97" s="81" t="b">
        <v>0</v>
      </c>
      <c r="H97" s="81" t="b">
        <v>0</v>
      </c>
      <c r="I97" s="81" t="b">
        <v>0</v>
      </c>
      <c r="J97" s="81" t="b">
        <v>0</v>
      </c>
      <c r="K97" s="81" t="b">
        <v>0</v>
      </c>
      <c r="L97" s="81" t="b">
        <v>0</v>
      </c>
    </row>
    <row r="98" spans="1:12" ht="15">
      <c r="A98" s="80" t="s">
        <v>555</v>
      </c>
      <c r="B98" s="81" t="s">
        <v>8705</v>
      </c>
      <c r="C98" s="81">
        <v>2</v>
      </c>
      <c r="D98" s="92">
        <v>0.0026547564380093617</v>
      </c>
      <c r="E98" s="92">
        <v>1.848958460827495</v>
      </c>
      <c r="F98" s="81" t="s">
        <v>1057</v>
      </c>
      <c r="G98" s="81" t="b">
        <v>0</v>
      </c>
      <c r="H98" s="81" t="b">
        <v>0</v>
      </c>
      <c r="I98" s="81" t="b">
        <v>0</v>
      </c>
      <c r="J98" s="81" t="b">
        <v>0</v>
      </c>
      <c r="K98" s="81" t="b">
        <v>0</v>
      </c>
      <c r="L98" s="81" t="b">
        <v>0</v>
      </c>
    </row>
    <row r="99" spans="1:12" ht="15">
      <c r="A99" s="80" t="s">
        <v>8738</v>
      </c>
      <c r="B99" s="81" t="s">
        <v>1048</v>
      </c>
      <c r="C99" s="81">
        <v>2</v>
      </c>
      <c r="D99" s="92">
        <v>0.0026547564380093617</v>
      </c>
      <c r="E99" s="92">
        <v>2.5759571887637573</v>
      </c>
      <c r="F99" s="81" t="s">
        <v>1057</v>
      </c>
      <c r="G99" s="81" t="b">
        <v>0</v>
      </c>
      <c r="H99" s="81" t="b">
        <v>0</v>
      </c>
      <c r="I99" s="81" t="b">
        <v>0</v>
      </c>
      <c r="J99" s="81" t="b">
        <v>0</v>
      </c>
      <c r="K99" s="81" t="b">
        <v>0</v>
      </c>
      <c r="L99" s="81" t="b">
        <v>0</v>
      </c>
    </row>
    <row r="100" spans="1:12" ht="15">
      <c r="A100" s="80" t="s">
        <v>8737</v>
      </c>
      <c r="B100" s="81" t="s">
        <v>8754</v>
      </c>
      <c r="C100" s="81">
        <v>2</v>
      </c>
      <c r="D100" s="92">
        <v>0.0026547564380093617</v>
      </c>
      <c r="E100" s="92">
        <v>2.7520484478194387</v>
      </c>
      <c r="F100" s="81" t="s">
        <v>1057</v>
      </c>
      <c r="G100" s="81" t="b">
        <v>0</v>
      </c>
      <c r="H100" s="81" t="b">
        <v>0</v>
      </c>
      <c r="I100" s="81" t="b">
        <v>0</v>
      </c>
      <c r="J100" s="81" t="b">
        <v>0</v>
      </c>
      <c r="K100" s="81" t="b">
        <v>0</v>
      </c>
      <c r="L100" s="81" t="b">
        <v>0</v>
      </c>
    </row>
    <row r="101" spans="1:12" ht="15">
      <c r="A101" s="80" t="s">
        <v>393</v>
      </c>
      <c r="B101" s="81" t="s">
        <v>1280</v>
      </c>
      <c r="C101" s="81">
        <v>2</v>
      </c>
      <c r="D101" s="92">
        <v>0.0026547564380093617</v>
      </c>
      <c r="E101" s="92">
        <v>2.3541084391474008</v>
      </c>
      <c r="F101" s="81" t="s">
        <v>1057</v>
      </c>
      <c r="G101" s="81" t="b">
        <v>0</v>
      </c>
      <c r="H101" s="81" t="b">
        <v>0</v>
      </c>
      <c r="I101" s="81" t="b">
        <v>0</v>
      </c>
      <c r="J101" s="81" t="b">
        <v>0</v>
      </c>
      <c r="K101" s="81" t="b">
        <v>0</v>
      </c>
      <c r="L101" s="81" t="b">
        <v>0</v>
      </c>
    </row>
    <row r="102" spans="1:12" ht="15">
      <c r="A102" s="80" t="s">
        <v>8732</v>
      </c>
      <c r="B102" s="81" t="s">
        <v>8739</v>
      </c>
      <c r="C102" s="81">
        <v>2</v>
      </c>
      <c r="D102" s="92">
        <v>0.0026547564380093617</v>
      </c>
      <c r="E102" s="92">
        <v>2.7520484478194387</v>
      </c>
      <c r="F102" s="81" t="s">
        <v>1057</v>
      </c>
      <c r="G102" s="81" t="b">
        <v>0</v>
      </c>
      <c r="H102" s="81" t="b">
        <v>0</v>
      </c>
      <c r="I102" s="81" t="b">
        <v>0</v>
      </c>
      <c r="J102" s="81" t="b">
        <v>0</v>
      </c>
      <c r="K102" s="81" t="b">
        <v>0</v>
      </c>
      <c r="L102" s="81" t="b">
        <v>0</v>
      </c>
    </row>
    <row r="103" spans="1:12" ht="15">
      <c r="A103" s="80" t="s">
        <v>8754</v>
      </c>
      <c r="B103" s="81" t="s">
        <v>8755</v>
      </c>
      <c r="C103" s="81">
        <v>2</v>
      </c>
      <c r="D103" s="92">
        <v>0.0026547564380093617</v>
      </c>
      <c r="E103" s="92">
        <v>2.7520484478194387</v>
      </c>
      <c r="F103" s="81" t="s">
        <v>1057</v>
      </c>
      <c r="G103" s="81" t="b">
        <v>0</v>
      </c>
      <c r="H103" s="81" t="b">
        <v>0</v>
      </c>
      <c r="I103" s="81" t="b">
        <v>0</v>
      </c>
      <c r="J103" s="81" t="b">
        <v>0</v>
      </c>
      <c r="K103" s="81" t="b">
        <v>0</v>
      </c>
      <c r="L103" s="81" t="b">
        <v>0</v>
      </c>
    </row>
    <row r="104" spans="1:12" ht="15">
      <c r="A104" s="80" t="s">
        <v>8750</v>
      </c>
      <c r="B104" s="81" t="s">
        <v>1379</v>
      </c>
      <c r="C104" s="81">
        <v>2</v>
      </c>
      <c r="D104" s="92">
        <v>0.0026547564380093617</v>
      </c>
      <c r="E104" s="92">
        <v>2.7520484478194387</v>
      </c>
      <c r="F104" s="81" t="s">
        <v>1057</v>
      </c>
      <c r="G104" s="81" t="b">
        <v>0</v>
      </c>
      <c r="H104" s="81" t="b">
        <v>0</v>
      </c>
      <c r="I104" s="81" t="b">
        <v>0</v>
      </c>
      <c r="J104" s="81" t="b">
        <v>0</v>
      </c>
      <c r="K104" s="81" t="b">
        <v>0</v>
      </c>
      <c r="L104" s="81" t="b">
        <v>0</v>
      </c>
    </row>
    <row r="105" spans="1:12" ht="15">
      <c r="A105" s="80" t="s">
        <v>944</v>
      </c>
      <c r="B105" s="81" t="s">
        <v>1095</v>
      </c>
      <c r="C105" s="81">
        <v>2</v>
      </c>
      <c r="D105" s="92">
        <v>0.0026547564380093617</v>
      </c>
      <c r="E105" s="92">
        <v>2.7520484478194387</v>
      </c>
      <c r="F105" s="81" t="s">
        <v>1057</v>
      </c>
      <c r="G105" s="81" t="b">
        <v>0</v>
      </c>
      <c r="H105" s="81" t="b">
        <v>0</v>
      </c>
      <c r="I105" s="81" t="b">
        <v>0</v>
      </c>
      <c r="J105" s="81" t="b">
        <v>0</v>
      </c>
      <c r="K105" s="81" t="b">
        <v>0</v>
      </c>
      <c r="L105" s="81" t="b">
        <v>0</v>
      </c>
    </row>
    <row r="106" spans="1:12" ht="15">
      <c r="A106" s="80" t="s">
        <v>8049</v>
      </c>
      <c r="B106" s="81" t="s">
        <v>458</v>
      </c>
      <c r="C106" s="81">
        <v>2</v>
      </c>
      <c r="D106" s="92">
        <v>0.0026547564380093617</v>
      </c>
      <c r="E106" s="92">
        <v>0.14459342460476995</v>
      </c>
      <c r="F106" s="81" t="s">
        <v>1057</v>
      </c>
      <c r="G106" s="81" t="b">
        <v>0</v>
      </c>
      <c r="H106" s="81" t="b">
        <v>0</v>
      </c>
      <c r="I106" s="81" t="b">
        <v>0</v>
      </c>
      <c r="J106" s="81" t="b">
        <v>0</v>
      </c>
      <c r="K106" s="81" t="b">
        <v>0</v>
      </c>
      <c r="L106" s="81" t="b">
        <v>0</v>
      </c>
    </row>
    <row r="107" spans="1:12" ht="15">
      <c r="A107" s="80" t="s">
        <v>985</v>
      </c>
      <c r="B107" s="81" t="s">
        <v>900</v>
      </c>
      <c r="C107" s="81">
        <v>2</v>
      </c>
      <c r="D107" s="92">
        <v>0.0026547564380093617</v>
      </c>
      <c r="E107" s="92">
        <v>2.7520484478194387</v>
      </c>
      <c r="F107" s="81" t="s">
        <v>1057</v>
      </c>
      <c r="G107" s="81" t="b">
        <v>0</v>
      </c>
      <c r="H107" s="81" t="b">
        <v>0</v>
      </c>
      <c r="I107" s="81" t="b">
        <v>0</v>
      </c>
      <c r="J107" s="81" t="b">
        <v>0</v>
      </c>
      <c r="K107" s="81" t="b">
        <v>0</v>
      </c>
      <c r="L107" s="81" t="b">
        <v>0</v>
      </c>
    </row>
    <row r="108" spans="1:12" ht="15">
      <c r="A108" s="80" t="s">
        <v>8744</v>
      </c>
      <c r="B108" s="81" t="s">
        <v>786</v>
      </c>
      <c r="C108" s="81">
        <v>2</v>
      </c>
      <c r="D108" s="92">
        <v>0.0026547564380093617</v>
      </c>
      <c r="E108" s="92">
        <v>2.7520484478194387</v>
      </c>
      <c r="F108" s="81" t="s">
        <v>1057</v>
      </c>
      <c r="G108" s="81" t="b">
        <v>0</v>
      </c>
      <c r="H108" s="81" t="b">
        <v>0</v>
      </c>
      <c r="I108" s="81" t="b">
        <v>0</v>
      </c>
      <c r="J108" s="81" t="b">
        <v>0</v>
      </c>
      <c r="K108" s="81" t="b">
        <v>0</v>
      </c>
      <c r="L108" s="81" t="b">
        <v>0</v>
      </c>
    </row>
    <row r="109" spans="1:12" ht="15">
      <c r="A109" s="80" t="s">
        <v>8742</v>
      </c>
      <c r="B109" s="81" t="s">
        <v>621</v>
      </c>
      <c r="C109" s="81">
        <v>2</v>
      </c>
      <c r="D109" s="92">
        <v>0.0026547564380093617</v>
      </c>
      <c r="E109" s="92">
        <v>2.5759571887637573</v>
      </c>
      <c r="F109" s="81" t="s">
        <v>1057</v>
      </c>
      <c r="G109" s="81" t="b">
        <v>0</v>
      </c>
      <c r="H109" s="81" t="b">
        <v>0</v>
      </c>
      <c r="I109" s="81" t="b">
        <v>0</v>
      </c>
      <c r="J109" s="81" t="b">
        <v>0</v>
      </c>
      <c r="K109" s="81" t="b">
        <v>0</v>
      </c>
      <c r="L109" s="81" t="b">
        <v>0</v>
      </c>
    </row>
    <row r="110" spans="1:12" ht="15">
      <c r="A110" s="80" t="s">
        <v>8701</v>
      </c>
      <c r="B110" s="81" t="s">
        <v>8710</v>
      </c>
      <c r="C110" s="81">
        <v>2</v>
      </c>
      <c r="D110" s="92">
        <v>0.0026547564380093617</v>
      </c>
      <c r="E110" s="92">
        <v>1.14459342460477</v>
      </c>
      <c r="F110" s="81" t="s">
        <v>1057</v>
      </c>
      <c r="G110" s="81" t="b">
        <v>0</v>
      </c>
      <c r="H110" s="81" t="b">
        <v>0</v>
      </c>
      <c r="I110" s="81" t="b">
        <v>0</v>
      </c>
      <c r="J110" s="81" t="b">
        <v>0</v>
      </c>
      <c r="K110" s="81" t="b">
        <v>0</v>
      </c>
      <c r="L110" s="81" t="b">
        <v>0</v>
      </c>
    </row>
    <row r="111" spans="1:12" ht="15">
      <c r="A111" s="80" t="s">
        <v>799</v>
      </c>
      <c r="B111" s="81" t="s">
        <v>555</v>
      </c>
      <c r="C111" s="81">
        <v>2</v>
      </c>
      <c r="D111" s="92">
        <v>0.0026547564380093617</v>
      </c>
      <c r="E111" s="92">
        <v>1.7978059383801137</v>
      </c>
      <c r="F111" s="81" t="s">
        <v>1057</v>
      </c>
      <c r="G111" s="81" t="b">
        <v>0</v>
      </c>
      <c r="H111" s="81" t="b">
        <v>0</v>
      </c>
      <c r="I111" s="81" t="b">
        <v>0</v>
      </c>
      <c r="J111" s="81" t="b">
        <v>0</v>
      </c>
      <c r="K111" s="81" t="b">
        <v>0</v>
      </c>
      <c r="L111" s="81" t="b">
        <v>0</v>
      </c>
    </row>
    <row r="112" spans="1:12" ht="15">
      <c r="A112" s="80" t="s">
        <v>440</v>
      </c>
      <c r="B112" s="81" t="s">
        <v>8738</v>
      </c>
      <c r="C112" s="81">
        <v>2</v>
      </c>
      <c r="D112" s="92">
        <v>0.0026547564380093617</v>
      </c>
      <c r="E112" s="92">
        <v>2.7520484478194387</v>
      </c>
      <c r="F112" s="81" t="s">
        <v>1057</v>
      </c>
      <c r="G112" s="81" t="b">
        <v>0</v>
      </c>
      <c r="H112" s="81" t="b">
        <v>0</v>
      </c>
      <c r="I112" s="81" t="b">
        <v>0</v>
      </c>
      <c r="J112" s="81" t="b">
        <v>0</v>
      </c>
      <c r="K112" s="81" t="b">
        <v>0</v>
      </c>
      <c r="L112" s="81" t="b">
        <v>0</v>
      </c>
    </row>
    <row r="113" spans="1:12" ht="15">
      <c r="A113" s="80" t="s">
        <v>8049</v>
      </c>
      <c r="B113" s="81" t="s">
        <v>1346</v>
      </c>
      <c r="C113" s="81">
        <v>2</v>
      </c>
      <c r="D113" s="92">
        <v>0.0026547564380093617</v>
      </c>
      <c r="E113" s="92">
        <v>1.399865929708076</v>
      </c>
      <c r="F113" s="81" t="s">
        <v>1057</v>
      </c>
      <c r="G113" s="81" t="b">
        <v>0</v>
      </c>
      <c r="H113" s="81" t="b">
        <v>0</v>
      </c>
      <c r="I113" s="81" t="b">
        <v>0</v>
      </c>
      <c r="J113" s="81" t="b">
        <v>0</v>
      </c>
      <c r="K113" s="81" t="b">
        <v>0</v>
      </c>
      <c r="L113" s="81" t="b">
        <v>0</v>
      </c>
    </row>
    <row r="114" spans="1:12" ht="15">
      <c r="A114" s="80" t="s">
        <v>8019</v>
      </c>
      <c r="B114" s="81" t="s">
        <v>458</v>
      </c>
      <c r="C114" s="81">
        <v>2</v>
      </c>
      <c r="D114" s="92">
        <v>0.0026547564380093617</v>
      </c>
      <c r="E114" s="92">
        <v>1.320684683660451</v>
      </c>
      <c r="F114" s="81" t="s">
        <v>1057</v>
      </c>
      <c r="G114" s="81" t="b">
        <v>0</v>
      </c>
      <c r="H114" s="81" t="b">
        <v>0</v>
      </c>
      <c r="I114" s="81" t="b">
        <v>0</v>
      </c>
      <c r="J114" s="81" t="b">
        <v>0</v>
      </c>
      <c r="K114" s="81" t="b">
        <v>0</v>
      </c>
      <c r="L114" s="81" t="b">
        <v>0</v>
      </c>
    </row>
    <row r="115" spans="1:12" ht="15">
      <c r="A115" s="80" t="s">
        <v>694</v>
      </c>
      <c r="B115" s="81" t="s">
        <v>8749</v>
      </c>
      <c r="C115" s="81">
        <v>2</v>
      </c>
      <c r="D115" s="92">
        <v>0.0026547564380093617</v>
      </c>
      <c r="E115" s="92">
        <v>2.7520484478194387</v>
      </c>
      <c r="F115" s="81" t="s">
        <v>1057</v>
      </c>
      <c r="G115" s="81" t="b">
        <v>0</v>
      </c>
      <c r="H115" s="81" t="b">
        <v>0</v>
      </c>
      <c r="I115" s="81" t="b">
        <v>0</v>
      </c>
      <c r="J115" s="81" t="b">
        <v>0</v>
      </c>
      <c r="K115" s="81" t="b">
        <v>0</v>
      </c>
      <c r="L115" s="81" t="b">
        <v>0</v>
      </c>
    </row>
    <row r="116" spans="1:12" ht="15">
      <c r="A116" s="80" t="s">
        <v>419</v>
      </c>
      <c r="B116" s="81" t="s">
        <v>393</v>
      </c>
      <c r="C116" s="81">
        <v>2</v>
      </c>
      <c r="D116" s="92">
        <v>0.0026547564380093617</v>
      </c>
      <c r="E116" s="92">
        <v>1.354108439147401</v>
      </c>
      <c r="F116" s="81" t="s">
        <v>1057</v>
      </c>
      <c r="G116" s="81" t="b">
        <v>0</v>
      </c>
      <c r="H116" s="81" t="b">
        <v>0</v>
      </c>
      <c r="I116" s="81" t="b">
        <v>0</v>
      </c>
      <c r="J116" s="81" t="b">
        <v>0</v>
      </c>
      <c r="K116" s="81" t="b">
        <v>0</v>
      </c>
      <c r="L116" s="81" t="b">
        <v>0</v>
      </c>
    </row>
    <row r="117" spans="1:12" ht="15">
      <c r="A117" s="80" t="s">
        <v>8718</v>
      </c>
      <c r="B117" s="81" t="s">
        <v>8750</v>
      </c>
      <c r="C117" s="81">
        <v>2</v>
      </c>
      <c r="D117" s="92">
        <v>0.0026547564380093617</v>
      </c>
      <c r="E117" s="92">
        <v>2.4510184521554574</v>
      </c>
      <c r="F117" s="81" t="s">
        <v>1057</v>
      </c>
      <c r="G117" s="81" t="b">
        <v>0</v>
      </c>
      <c r="H117" s="81" t="b">
        <v>0</v>
      </c>
      <c r="I117" s="81" t="b">
        <v>0</v>
      </c>
      <c r="J117" s="81" t="b">
        <v>0</v>
      </c>
      <c r="K117" s="81" t="b">
        <v>0</v>
      </c>
      <c r="L117" s="81" t="b">
        <v>0</v>
      </c>
    </row>
    <row r="118" spans="1:12" ht="15">
      <c r="A118" s="80" t="s">
        <v>8751</v>
      </c>
      <c r="B118" s="81" t="s">
        <v>471</v>
      </c>
      <c r="C118" s="81">
        <v>2</v>
      </c>
      <c r="D118" s="92">
        <v>0.0026547564380093617</v>
      </c>
      <c r="E118" s="92">
        <v>2.7520484478194387</v>
      </c>
      <c r="F118" s="81" t="s">
        <v>1057</v>
      </c>
      <c r="G118" s="81" t="b">
        <v>0</v>
      </c>
      <c r="H118" s="81" t="b">
        <v>0</v>
      </c>
      <c r="I118" s="81" t="b">
        <v>0</v>
      </c>
      <c r="J118" s="81" t="b">
        <v>0</v>
      </c>
      <c r="K118" s="81" t="b">
        <v>0</v>
      </c>
      <c r="L118" s="81" t="b">
        <v>0</v>
      </c>
    </row>
    <row r="119" spans="1:12" ht="15">
      <c r="A119" s="80" t="s">
        <v>8049</v>
      </c>
      <c r="B119" s="81" t="s">
        <v>1051</v>
      </c>
      <c r="C119" s="81">
        <v>2</v>
      </c>
      <c r="D119" s="92">
        <v>0.0026547564380093617</v>
      </c>
      <c r="E119" s="92">
        <v>0.22377467065239484</v>
      </c>
      <c r="F119" s="81" t="s">
        <v>1057</v>
      </c>
      <c r="G119" s="81" t="b">
        <v>0</v>
      </c>
      <c r="H119" s="81" t="b">
        <v>0</v>
      </c>
      <c r="I119" s="81" t="b">
        <v>0</v>
      </c>
      <c r="J119" s="81" t="b">
        <v>0</v>
      </c>
      <c r="K119" s="81" t="b">
        <v>0</v>
      </c>
      <c r="L119" s="81" t="b">
        <v>0</v>
      </c>
    </row>
    <row r="120" spans="1:12" ht="15">
      <c r="A120" s="80" t="s">
        <v>8743</v>
      </c>
      <c r="B120" s="81" t="s">
        <v>799</v>
      </c>
      <c r="C120" s="81">
        <v>2</v>
      </c>
      <c r="D120" s="92">
        <v>0.0026547564380093617</v>
      </c>
      <c r="E120" s="92">
        <v>1.7978059383801137</v>
      </c>
      <c r="F120" s="81" t="s">
        <v>1057</v>
      </c>
      <c r="G120" s="81" t="b">
        <v>0</v>
      </c>
      <c r="H120" s="81" t="b">
        <v>0</v>
      </c>
      <c r="I120" s="81" t="b">
        <v>0</v>
      </c>
      <c r="J120" s="81" t="b">
        <v>0</v>
      </c>
      <c r="K120" s="81" t="b">
        <v>0</v>
      </c>
      <c r="L120" s="81" t="b">
        <v>0</v>
      </c>
    </row>
    <row r="121" spans="1:12" ht="15">
      <c r="A121" s="80" t="s">
        <v>8749</v>
      </c>
      <c r="B121" s="81" t="s">
        <v>1051</v>
      </c>
      <c r="C121" s="81">
        <v>2</v>
      </c>
      <c r="D121" s="92">
        <v>0.0026547564380093617</v>
      </c>
      <c r="E121" s="92">
        <v>1.5759571887637573</v>
      </c>
      <c r="F121" s="81" t="s">
        <v>1057</v>
      </c>
      <c r="G121" s="81" t="b">
        <v>0</v>
      </c>
      <c r="H121" s="81" t="b">
        <v>0</v>
      </c>
      <c r="I121" s="81" t="b">
        <v>0</v>
      </c>
      <c r="J121" s="81" t="b">
        <v>0</v>
      </c>
      <c r="K121" s="81" t="b">
        <v>0</v>
      </c>
      <c r="L121" s="81" t="b">
        <v>0</v>
      </c>
    </row>
    <row r="122" spans="1:12" ht="15">
      <c r="A122" s="80" t="s">
        <v>8740</v>
      </c>
      <c r="B122" s="81" t="s">
        <v>746</v>
      </c>
      <c r="C122" s="81">
        <v>2</v>
      </c>
      <c r="D122" s="92">
        <v>0.0026547564380093617</v>
      </c>
      <c r="E122" s="92">
        <v>2.7520484478194387</v>
      </c>
      <c r="F122" s="81" t="s">
        <v>1057</v>
      </c>
      <c r="G122" s="81" t="b">
        <v>0</v>
      </c>
      <c r="H122" s="81" t="b">
        <v>0</v>
      </c>
      <c r="I122" s="81" t="b">
        <v>0</v>
      </c>
      <c r="J122" s="81" t="b">
        <v>0</v>
      </c>
      <c r="K122" s="81" t="b">
        <v>0</v>
      </c>
      <c r="L122" s="81" t="b">
        <v>0</v>
      </c>
    </row>
    <row r="123" spans="1:12" ht="15">
      <c r="A123" s="80" t="s">
        <v>491</v>
      </c>
      <c r="B123" s="81" t="s">
        <v>694</v>
      </c>
      <c r="C123" s="81">
        <v>2</v>
      </c>
      <c r="D123" s="92">
        <v>0.0026547564380093617</v>
      </c>
      <c r="E123" s="92">
        <v>2.7520484478194387</v>
      </c>
      <c r="F123" s="81" t="s">
        <v>1057</v>
      </c>
      <c r="G123" s="81" t="b">
        <v>0</v>
      </c>
      <c r="H123" s="81" t="b">
        <v>0</v>
      </c>
      <c r="I123" s="81" t="b">
        <v>0</v>
      </c>
      <c r="J123" s="81" t="b">
        <v>0</v>
      </c>
      <c r="K123" s="81" t="b">
        <v>0</v>
      </c>
      <c r="L123" s="81" t="b">
        <v>0</v>
      </c>
    </row>
    <row r="124" spans="1:12" ht="15">
      <c r="A124" s="80" t="s">
        <v>8745</v>
      </c>
      <c r="B124" s="81" t="s">
        <v>8756</v>
      </c>
      <c r="C124" s="81">
        <v>2</v>
      </c>
      <c r="D124" s="92">
        <v>0.0026547564380093617</v>
      </c>
      <c r="E124" s="92">
        <v>2.7520484478194387</v>
      </c>
      <c r="F124" s="81" t="s">
        <v>1057</v>
      </c>
      <c r="G124" s="81" t="b">
        <v>0</v>
      </c>
      <c r="H124" s="81" t="b">
        <v>0</v>
      </c>
      <c r="I124" s="81" t="b">
        <v>0</v>
      </c>
      <c r="J124" s="81" t="b">
        <v>0</v>
      </c>
      <c r="K124" s="81" t="b">
        <v>0</v>
      </c>
      <c r="L124" s="81" t="b">
        <v>0</v>
      </c>
    </row>
    <row r="125" spans="1:12" ht="15">
      <c r="A125" s="80" t="s">
        <v>786</v>
      </c>
      <c r="B125" s="81" t="s">
        <v>8751</v>
      </c>
      <c r="C125" s="81">
        <v>2</v>
      </c>
      <c r="D125" s="92">
        <v>0.0026547564380093617</v>
      </c>
      <c r="E125" s="92">
        <v>2.7520484478194387</v>
      </c>
      <c r="F125" s="81" t="s">
        <v>1057</v>
      </c>
      <c r="G125" s="81" t="b">
        <v>0</v>
      </c>
      <c r="H125" s="81" t="b">
        <v>0</v>
      </c>
      <c r="I125" s="81" t="b">
        <v>0</v>
      </c>
      <c r="J125" s="81" t="b">
        <v>0</v>
      </c>
      <c r="K125" s="81" t="b">
        <v>0</v>
      </c>
      <c r="L125" s="81" t="b">
        <v>0</v>
      </c>
    </row>
    <row r="126" spans="1:12" ht="15">
      <c r="A126" s="80" t="s">
        <v>433</v>
      </c>
      <c r="B126" s="81" t="s">
        <v>418</v>
      </c>
      <c r="C126" s="81">
        <v>2</v>
      </c>
      <c r="D126" s="92">
        <v>0.0026547564380093617</v>
      </c>
      <c r="E126" s="92">
        <v>1.848958460827495</v>
      </c>
      <c r="F126" s="81" t="s">
        <v>1057</v>
      </c>
      <c r="G126" s="81" t="b">
        <v>0</v>
      </c>
      <c r="H126" s="81" t="b">
        <v>0</v>
      </c>
      <c r="I126" s="81" t="b">
        <v>0</v>
      </c>
      <c r="J126" s="81" t="b">
        <v>0</v>
      </c>
      <c r="K126" s="81" t="b">
        <v>0</v>
      </c>
      <c r="L126" s="81" t="b">
        <v>0</v>
      </c>
    </row>
    <row r="127" spans="1:12" ht="15">
      <c r="A127" s="80" t="s">
        <v>538</v>
      </c>
      <c r="B127" s="81" t="s">
        <v>8743</v>
      </c>
      <c r="C127" s="81">
        <v>2</v>
      </c>
      <c r="D127" s="92">
        <v>0.0026547564380093617</v>
      </c>
      <c r="E127" s="92">
        <v>2.7520484478194387</v>
      </c>
      <c r="F127" s="81" t="s">
        <v>1057</v>
      </c>
      <c r="G127" s="81" t="b">
        <v>0</v>
      </c>
      <c r="H127" s="81" t="b">
        <v>0</v>
      </c>
      <c r="I127" s="81" t="b">
        <v>0</v>
      </c>
      <c r="J127" s="81" t="b">
        <v>0</v>
      </c>
      <c r="K127" s="81" t="b">
        <v>0</v>
      </c>
      <c r="L127" s="81" t="b">
        <v>0</v>
      </c>
    </row>
    <row r="128" spans="1:12" ht="15">
      <c r="A128" s="80" t="s">
        <v>433</v>
      </c>
      <c r="B128" s="81" t="s">
        <v>1357</v>
      </c>
      <c r="C128" s="81">
        <v>2</v>
      </c>
      <c r="D128" s="92">
        <v>0.0026547564380093617</v>
      </c>
      <c r="E128" s="92">
        <v>1.848958460827495</v>
      </c>
      <c r="F128" s="81" t="s">
        <v>1057</v>
      </c>
      <c r="G128" s="81" t="b">
        <v>0</v>
      </c>
      <c r="H128" s="81" t="b">
        <v>0</v>
      </c>
      <c r="I128" s="81" t="b">
        <v>0</v>
      </c>
      <c r="J128" s="81" t="b">
        <v>0</v>
      </c>
      <c r="K128" s="81" t="b">
        <v>0</v>
      </c>
      <c r="L128" s="81" t="b">
        <v>0</v>
      </c>
    </row>
    <row r="129" spans="1:12" ht="15">
      <c r="A129" s="80" t="s">
        <v>8733</v>
      </c>
      <c r="B129" s="81" t="s">
        <v>8732</v>
      </c>
      <c r="C129" s="81">
        <v>2</v>
      </c>
      <c r="D129" s="92">
        <v>0.0026547564380093617</v>
      </c>
      <c r="E129" s="92">
        <v>2.7520484478194387</v>
      </c>
      <c r="F129" s="81" t="s">
        <v>1057</v>
      </c>
      <c r="G129" s="81" t="b">
        <v>0</v>
      </c>
      <c r="H129" s="81" t="b">
        <v>0</v>
      </c>
      <c r="I129" s="81" t="b">
        <v>0</v>
      </c>
      <c r="J129" s="81" t="b">
        <v>0</v>
      </c>
      <c r="K129" s="81" t="b">
        <v>0</v>
      </c>
      <c r="L129" s="81" t="b">
        <v>0</v>
      </c>
    </row>
    <row r="130" spans="1:12" ht="15">
      <c r="A130" s="80" t="s">
        <v>390</v>
      </c>
      <c r="B130" s="81" t="s">
        <v>8735</v>
      </c>
      <c r="C130" s="81">
        <v>2</v>
      </c>
      <c r="D130" s="92">
        <v>0.0026547564380093617</v>
      </c>
      <c r="E130" s="92">
        <v>2.207980403469163</v>
      </c>
      <c r="F130" s="81" t="s">
        <v>1057</v>
      </c>
      <c r="G130" s="81" t="b">
        <v>0</v>
      </c>
      <c r="H130" s="81" t="b">
        <v>0</v>
      </c>
      <c r="I130" s="81" t="b">
        <v>0</v>
      </c>
      <c r="J130" s="81" t="b">
        <v>0</v>
      </c>
      <c r="K130" s="81" t="b">
        <v>0</v>
      </c>
      <c r="L130" s="81" t="b">
        <v>0</v>
      </c>
    </row>
    <row r="131" spans="1:12" ht="15">
      <c r="A131" s="80" t="s">
        <v>8048</v>
      </c>
      <c r="B131" s="81" t="s">
        <v>458</v>
      </c>
      <c r="C131" s="81">
        <v>2</v>
      </c>
      <c r="D131" s="92">
        <v>0.0026547564380093617</v>
      </c>
      <c r="E131" s="92">
        <v>1.4967759427161325</v>
      </c>
      <c r="F131" s="81" t="s">
        <v>1057</v>
      </c>
      <c r="G131" s="81" t="b">
        <v>0</v>
      </c>
      <c r="H131" s="81" t="b">
        <v>0</v>
      </c>
      <c r="I131" s="81" t="b">
        <v>0</v>
      </c>
      <c r="J131" s="81" t="b">
        <v>0</v>
      </c>
      <c r="K131" s="81" t="b">
        <v>0</v>
      </c>
      <c r="L131" s="81" t="b">
        <v>0</v>
      </c>
    </row>
    <row r="132" spans="1:12" ht="15">
      <c r="A132" s="80" t="s">
        <v>1110</v>
      </c>
      <c r="B132" s="81" t="s">
        <v>620</v>
      </c>
      <c r="C132" s="81">
        <v>2</v>
      </c>
      <c r="D132" s="92">
        <v>0.0026547564380093617</v>
      </c>
      <c r="E132" s="92">
        <v>2.7520484478194387</v>
      </c>
      <c r="F132" s="81" t="s">
        <v>1057</v>
      </c>
      <c r="G132" s="81" t="b">
        <v>0</v>
      </c>
      <c r="H132" s="81" t="b">
        <v>0</v>
      </c>
      <c r="I132" s="81" t="b">
        <v>0</v>
      </c>
      <c r="J132" s="81" t="b">
        <v>0</v>
      </c>
      <c r="K132" s="81" t="b">
        <v>0</v>
      </c>
      <c r="L132" s="81" t="b">
        <v>0</v>
      </c>
    </row>
    <row r="133" spans="1:12" ht="15">
      <c r="A133" s="80" t="s">
        <v>8705</v>
      </c>
      <c r="B133" s="81" t="s">
        <v>8748</v>
      </c>
      <c r="C133" s="81">
        <v>2</v>
      </c>
      <c r="D133" s="92">
        <v>0.0026547564380093617</v>
      </c>
      <c r="E133" s="92">
        <v>1.8769871844277384</v>
      </c>
      <c r="F133" s="81" t="s">
        <v>1057</v>
      </c>
      <c r="G133" s="81" t="b">
        <v>0</v>
      </c>
      <c r="H133" s="81" t="b">
        <v>0</v>
      </c>
      <c r="I133" s="81" t="b">
        <v>0</v>
      </c>
      <c r="J133" s="81" t="b">
        <v>0</v>
      </c>
      <c r="K133" s="81" t="b">
        <v>0</v>
      </c>
      <c r="L133" s="81" t="b">
        <v>0</v>
      </c>
    </row>
    <row r="134" spans="1:12" ht="15">
      <c r="A134" s="80" t="s">
        <v>8747</v>
      </c>
      <c r="B134" s="81" t="s">
        <v>8740</v>
      </c>
      <c r="C134" s="81">
        <v>2</v>
      </c>
      <c r="D134" s="92">
        <v>0.0026547564380093617</v>
      </c>
      <c r="E134" s="92">
        <v>2.7520484478194387</v>
      </c>
      <c r="F134" s="81" t="s">
        <v>1057</v>
      </c>
      <c r="G134" s="81" t="b">
        <v>0</v>
      </c>
      <c r="H134" s="81" t="b">
        <v>0</v>
      </c>
      <c r="I134" s="81" t="b">
        <v>0</v>
      </c>
      <c r="J134" s="81" t="b">
        <v>0</v>
      </c>
      <c r="K134" s="81" t="b">
        <v>0</v>
      </c>
      <c r="L134" s="81" t="b">
        <v>0</v>
      </c>
    </row>
    <row r="135" spans="1:12" ht="15">
      <c r="A135" s="80" t="s">
        <v>486</v>
      </c>
      <c r="B135" s="81" t="s">
        <v>944</v>
      </c>
      <c r="C135" s="81">
        <v>2</v>
      </c>
      <c r="D135" s="92">
        <v>0.0026547564380093617</v>
      </c>
      <c r="E135" s="92">
        <v>2.7520484478194387</v>
      </c>
      <c r="F135" s="81" t="s">
        <v>1057</v>
      </c>
      <c r="G135" s="81" t="b">
        <v>0</v>
      </c>
      <c r="H135" s="81" t="b">
        <v>0</v>
      </c>
      <c r="I135" s="81" t="b">
        <v>0</v>
      </c>
      <c r="J135" s="81" t="b">
        <v>0</v>
      </c>
      <c r="K135" s="81" t="b">
        <v>0</v>
      </c>
      <c r="L135" s="81" t="b">
        <v>0</v>
      </c>
    </row>
    <row r="136" spans="1:12" ht="15">
      <c r="A136" s="80" t="s">
        <v>458</v>
      </c>
      <c r="B136" s="81" t="s">
        <v>276</v>
      </c>
      <c r="C136" s="81">
        <v>2</v>
      </c>
      <c r="D136" s="92">
        <v>0.0026547564380093617</v>
      </c>
      <c r="E136" s="92">
        <v>1.3903206118018456</v>
      </c>
      <c r="F136" s="81" t="s">
        <v>1057</v>
      </c>
      <c r="G136" s="81" t="b">
        <v>0</v>
      </c>
      <c r="H136" s="81" t="b">
        <v>0</v>
      </c>
      <c r="I136" s="81" t="b">
        <v>0</v>
      </c>
      <c r="J136" s="81" t="b">
        <v>0</v>
      </c>
      <c r="K136" s="81" t="b">
        <v>0</v>
      </c>
      <c r="L136" s="81" t="b">
        <v>0</v>
      </c>
    </row>
    <row r="137" spans="1:12" ht="15">
      <c r="A137" s="80" t="s">
        <v>392</v>
      </c>
      <c r="B137" s="81" t="s">
        <v>1110</v>
      </c>
      <c r="C137" s="81">
        <v>2</v>
      </c>
      <c r="D137" s="92">
        <v>0.0026547564380093617</v>
      </c>
      <c r="E137" s="92">
        <v>2.7520484478194387</v>
      </c>
      <c r="F137" s="81" t="s">
        <v>1057</v>
      </c>
      <c r="G137" s="81" t="b">
        <v>0</v>
      </c>
      <c r="H137" s="81" t="b">
        <v>0</v>
      </c>
      <c r="I137" s="81" t="b">
        <v>0</v>
      </c>
      <c r="J137" s="81" t="b">
        <v>0</v>
      </c>
      <c r="K137" s="81" t="b">
        <v>0</v>
      </c>
      <c r="L137" s="81" t="b">
        <v>0</v>
      </c>
    </row>
    <row r="138" spans="1:12" ht="15">
      <c r="A138" s="80" t="s">
        <v>8756</v>
      </c>
      <c r="B138" s="81" t="s">
        <v>8734</v>
      </c>
      <c r="C138" s="81">
        <v>2</v>
      </c>
      <c r="D138" s="92">
        <v>0.0026547564380093617</v>
      </c>
      <c r="E138" s="92">
        <v>2.7520484478194387</v>
      </c>
      <c r="F138" s="81" t="s">
        <v>1057</v>
      </c>
      <c r="G138" s="81" t="b">
        <v>0</v>
      </c>
      <c r="H138" s="81" t="b">
        <v>0</v>
      </c>
      <c r="I138" s="81" t="b">
        <v>0</v>
      </c>
      <c r="J138" s="81" t="b">
        <v>0</v>
      </c>
      <c r="K138" s="81" t="b">
        <v>0</v>
      </c>
      <c r="L138" s="81" t="b">
        <v>0</v>
      </c>
    </row>
    <row r="139" spans="1:12" ht="15">
      <c r="A139" s="80" t="s">
        <v>575</v>
      </c>
      <c r="B139" s="81" t="s">
        <v>509</v>
      </c>
      <c r="C139" s="81">
        <v>2</v>
      </c>
      <c r="D139" s="92">
        <v>0.0026547564380093617</v>
      </c>
      <c r="E139" s="92">
        <v>2.7520484478194387</v>
      </c>
      <c r="F139" s="81" t="s">
        <v>1057</v>
      </c>
      <c r="G139" s="81" t="b">
        <v>0</v>
      </c>
      <c r="H139" s="81" t="b">
        <v>0</v>
      </c>
      <c r="I139" s="81" t="b">
        <v>0</v>
      </c>
      <c r="J139" s="81" t="b">
        <v>0</v>
      </c>
      <c r="K139" s="81" t="b">
        <v>0</v>
      </c>
      <c r="L139" s="81" t="b">
        <v>0</v>
      </c>
    </row>
    <row r="140" spans="1:12" ht="15">
      <c r="A140" s="80" t="s">
        <v>746</v>
      </c>
      <c r="B140" s="81" t="s">
        <v>8745</v>
      </c>
      <c r="C140" s="81">
        <v>2</v>
      </c>
      <c r="D140" s="92">
        <v>0.0026547564380093617</v>
      </c>
      <c r="E140" s="92">
        <v>2.7520484478194387</v>
      </c>
      <c r="F140" s="81" t="s">
        <v>1057</v>
      </c>
      <c r="G140" s="81" t="b">
        <v>0</v>
      </c>
      <c r="H140" s="81" t="b">
        <v>0</v>
      </c>
      <c r="I140" s="81" t="b">
        <v>0</v>
      </c>
      <c r="J140" s="81" t="b">
        <v>0</v>
      </c>
      <c r="K140" s="81" t="b">
        <v>0</v>
      </c>
      <c r="L140" s="81" t="b">
        <v>0</v>
      </c>
    </row>
    <row r="141" spans="1:12" ht="15">
      <c r="A141" s="80" t="s">
        <v>8735</v>
      </c>
      <c r="B141" s="81" t="s">
        <v>8710</v>
      </c>
      <c r="C141" s="81">
        <v>2</v>
      </c>
      <c r="D141" s="92">
        <v>0.0026547564380093617</v>
      </c>
      <c r="E141" s="92">
        <v>2.0988359340440947</v>
      </c>
      <c r="F141" s="81" t="s">
        <v>1057</v>
      </c>
      <c r="G141" s="81" t="b">
        <v>0</v>
      </c>
      <c r="H141" s="81" t="b">
        <v>0</v>
      </c>
      <c r="I141" s="81" t="b">
        <v>0</v>
      </c>
      <c r="J141" s="81" t="b">
        <v>0</v>
      </c>
      <c r="K141" s="81" t="b">
        <v>0</v>
      </c>
      <c r="L141" s="81" t="b">
        <v>0</v>
      </c>
    </row>
    <row r="142" spans="1:12" ht="15">
      <c r="A142" s="80" t="s">
        <v>8711</v>
      </c>
      <c r="B142" s="81" t="s">
        <v>390</v>
      </c>
      <c r="C142" s="81">
        <v>2</v>
      </c>
      <c r="D142" s="92">
        <v>0.0026547564380093617</v>
      </c>
      <c r="E142" s="92">
        <v>1.7308591487495004</v>
      </c>
      <c r="F142" s="81" t="s">
        <v>1057</v>
      </c>
      <c r="G142" s="81" t="b">
        <v>0</v>
      </c>
      <c r="H142" s="81" t="b">
        <v>0</v>
      </c>
      <c r="I142" s="81" t="b">
        <v>0</v>
      </c>
      <c r="J142" s="81" t="b">
        <v>0</v>
      </c>
      <c r="K142" s="81" t="b">
        <v>0</v>
      </c>
      <c r="L142" s="81" t="b">
        <v>0</v>
      </c>
    </row>
    <row r="143" spans="1:12" ht="15">
      <c r="A143" s="80" t="s">
        <v>600</v>
      </c>
      <c r="B143" s="81" t="s">
        <v>440</v>
      </c>
      <c r="C143" s="81">
        <v>2</v>
      </c>
      <c r="D143" s="92">
        <v>0.0026547564380093617</v>
      </c>
      <c r="E143" s="92">
        <v>2.7520484478194387</v>
      </c>
      <c r="F143" s="81" t="s">
        <v>1057</v>
      </c>
      <c r="G143" s="81" t="b">
        <v>0</v>
      </c>
      <c r="H143" s="81" t="b">
        <v>0</v>
      </c>
      <c r="I143" s="81" t="b">
        <v>0</v>
      </c>
      <c r="J143" s="81" t="b">
        <v>0</v>
      </c>
      <c r="K143" s="81" t="b">
        <v>0</v>
      </c>
      <c r="L143" s="81" t="b">
        <v>0</v>
      </c>
    </row>
    <row r="144" spans="1:12" ht="15">
      <c r="A144" s="80" t="s">
        <v>577</v>
      </c>
      <c r="B144" s="81" t="s">
        <v>8747</v>
      </c>
      <c r="C144" s="81">
        <v>2</v>
      </c>
      <c r="D144" s="92">
        <v>0.0026547564380093617</v>
      </c>
      <c r="E144" s="92">
        <v>2.7520484478194387</v>
      </c>
      <c r="F144" s="81" t="s">
        <v>1057</v>
      </c>
      <c r="G144" s="81" t="b">
        <v>0</v>
      </c>
      <c r="H144" s="81" t="b">
        <v>0</v>
      </c>
      <c r="I144" s="81" t="b">
        <v>0</v>
      </c>
      <c r="J144" s="81" t="b">
        <v>0</v>
      </c>
      <c r="K144" s="81" t="b">
        <v>0</v>
      </c>
      <c r="L144" s="81" t="b">
        <v>0</v>
      </c>
    </row>
    <row r="145" spans="1:12" ht="15">
      <c r="A145" s="80" t="s">
        <v>8049</v>
      </c>
      <c r="B145" s="81" t="s">
        <v>698</v>
      </c>
      <c r="C145" s="81">
        <v>2</v>
      </c>
      <c r="D145" s="92">
        <v>0.0026547564380093617</v>
      </c>
      <c r="E145" s="92">
        <v>0.3206846836604512</v>
      </c>
      <c r="F145" s="81" t="s">
        <v>1057</v>
      </c>
      <c r="G145" s="81" t="b">
        <v>0</v>
      </c>
      <c r="H145" s="81" t="b">
        <v>0</v>
      </c>
      <c r="I145" s="81" t="b">
        <v>0</v>
      </c>
      <c r="J145" s="81" t="b">
        <v>0</v>
      </c>
      <c r="K145" s="81" t="b">
        <v>0</v>
      </c>
      <c r="L145" s="81" t="b">
        <v>0</v>
      </c>
    </row>
    <row r="146" spans="1:12" ht="15">
      <c r="A146" s="80" t="s">
        <v>8697</v>
      </c>
      <c r="B146" s="81" t="s">
        <v>8730</v>
      </c>
      <c r="C146" s="81">
        <v>2</v>
      </c>
      <c r="D146" s="92">
        <v>0.0026547564380093617</v>
      </c>
      <c r="E146" s="92">
        <v>1.6728672017718138</v>
      </c>
      <c r="F146" s="81" t="s">
        <v>1057</v>
      </c>
      <c r="G146" s="81" t="b">
        <v>0</v>
      </c>
      <c r="H146" s="81" t="b">
        <v>0</v>
      </c>
      <c r="I146" s="81" t="b">
        <v>0</v>
      </c>
      <c r="J146" s="81" t="b">
        <v>0</v>
      </c>
      <c r="K146" s="81" t="b">
        <v>0</v>
      </c>
      <c r="L146" s="81" t="b">
        <v>0</v>
      </c>
    </row>
    <row r="147" spans="1:12" ht="15">
      <c r="A147" s="80" t="s">
        <v>276</v>
      </c>
      <c r="B147" s="81" t="s">
        <v>8742</v>
      </c>
      <c r="C147" s="81">
        <v>2</v>
      </c>
      <c r="D147" s="92">
        <v>0.0026547564380093617</v>
      </c>
      <c r="E147" s="92">
        <v>2.7520484478194387</v>
      </c>
      <c r="F147" s="81" t="s">
        <v>1057</v>
      </c>
      <c r="G147" s="81" t="b">
        <v>0</v>
      </c>
      <c r="H147" s="81" t="b">
        <v>0</v>
      </c>
      <c r="I147" s="81" t="b">
        <v>0</v>
      </c>
      <c r="J147" s="81" t="b">
        <v>0</v>
      </c>
      <c r="K147" s="81" t="b">
        <v>0</v>
      </c>
      <c r="L147" s="81" t="b">
        <v>0</v>
      </c>
    </row>
    <row r="148" spans="1:12" ht="15">
      <c r="A148" s="80" t="s">
        <v>8707</v>
      </c>
      <c r="B148" s="81" t="s">
        <v>8717</v>
      </c>
      <c r="C148" s="81">
        <v>2</v>
      </c>
      <c r="D148" s="92">
        <v>0.0026547564380093617</v>
      </c>
      <c r="E148" s="92">
        <v>1.6728672017718138</v>
      </c>
      <c r="F148" s="81" t="s">
        <v>1057</v>
      </c>
      <c r="G148" s="81" t="b">
        <v>0</v>
      </c>
      <c r="H148" s="81" t="b">
        <v>0</v>
      </c>
      <c r="I148" s="81" t="b">
        <v>0</v>
      </c>
      <c r="J148" s="81" t="b">
        <v>0</v>
      </c>
      <c r="K148" s="81" t="b">
        <v>0</v>
      </c>
      <c r="L148" s="81" t="b">
        <v>0</v>
      </c>
    </row>
    <row r="149" spans="1:12" ht="15">
      <c r="A149" s="80" t="s">
        <v>1048</v>
      </c>
      <c r="B149" s="81" t="s">
        <v>594</v>
      </c>
      <c r="C149" s="81">
        <v>2</v>
      </c>
      <c r="D149" s="92">
        <v>0.0026547564380093617</v>
      </c>
      <c r="E149" s="92">
        <v>2.5759571887637573</v>
      </c>
      <c r="F149" s="81" t="s">
        <v>1057</v>
      </c>
      <c r="G149" s="81" t="b">
        <v>0</v>
      </c>
      <c r="H149" s="81" t="b">
        <v>0</v>
      </c>
      <c r="I149" s="81" t="b">
        <v>0</v>
      </c>
      <c r="J149" s="81" t="b">
        <v>0</v>
      </c>
      <c r="K149" s="81" t="b">
        <v>0</v>
      </c>
      <c r="L149" s="81" t="b">
        <v>0</v>
      </c>
    </row>
    <row r="150" spans="1:12" ht="15">
      <c r="A150" s="80" t="s">
        <v>1280</v>
      </c>
      <c r="B150" s="81" t="s">
        <v>538</v>
      </c>
      <c r="C150" s="81">
        <v>2</v>
      </c>
      <c r="D150" s="92">
        <v>0.0026547564380093617</v>
      </c>
      <c r="E150" s="92">
        <v>2.7520484478194387</v>
      </c>
      <c r="F150" s="81" t="s">
        <v>1057</v>
      </c>
      <c r="G150" s="81" t="b">
        <v>0</v>
      </c>
      <c r="H150" s="81" t="b">
        <v>0</v>
      </c>
      <c r="I150" s="81" t="b">
        <v>0</v>
      </c>
      <c r="J150" s="81" t="b">
        <v>0</v>
      </c>
      <c r="K150" s="81" t="b">
        <v>0</v>
      </c>
      <c r="L150" s="81" t="b">
        <v>0</v>
      </c>
    </row>
    <row r="151" spans="1:12" ht="15">
      <c r="A151" s="80" t="s">
        <v>8748</v>
      </c>
      <c r="B151" s="81" t="s">
        <v>8722</v>
      </c>
      <c r="C151" s="81">
        <v>2</v>
      </c>
      <c r="D151" s="92">
        <v>0.0026547564380093617</v>
      </c>
      <c r="E151" s="92">
        <v>2.5759571887637573</v>
      </c>
      <c r="F151" s="81" t="s">
        <v>1057</v>
      </c>
      <c r="G151" s="81" t="b">
        <v>0</v>
      </c>
      <c r="H151" s="81" t="b">
        <v>0</v>
      </c>
      <c r="I151" s="81" t="b">
        <v>0</v>
      </c>
      <c r="J151" s="81" t="b">
        <v>0</v>
      </c>
      <c r="K151" s="81" t="b">
        <v>0</v>
      </c>
      <c r="L151" s="81" t="b">
        <v>0</v>
      </c>
    </row>
    <row r="152" spans="1:12" ht="15">
      <c r="A152" s="80" t="s">
        <v>8753</v>
      </c>
      <c r="B152" s="81" t="s">
        <v>8737</v>
      </c>
      <c r="C152" s="81">
        <v>2</v>
      </c>
      <c r="D152" s="92">
        <v>0.0026547564380093617</v>
      </c>
      <c r="E152" s="92">
        <v>2.7520484478194387</v>
      </c>
      <c r="F152" s="81" t="s">
        <v>1057</v>
      </c>
      <c r="G152" s="81" t="b">
        <v>0</v>
      </c>
      <c r="H152" s="81" t="b">
        <v>0</v>
      </c>
      <c r="I152" s="81" t="b">
        <v>0</v>
      </c>
      <c r="J152" s="81" t="b">
        <v>0</v>
      </c>
      <c r="K152" s="81" t="b">
        <v>0</v>
      </c>
      <c r="L152" s="81" t="b">
        <v>0</v>
      </c>
    </row>
    <row r="153" spans="1:12" ht="15">
      <c r="A153" s="80" t="s">
        <v>509</v>
      </c>
      <c r="B153" s="81" t="s">
        <v>887</v>
      </c>
      <c r="C153" s="81">
        <v>2</v>
      </c>
      <c r="D153" s="92">
        <v>0.0026547564380093617</v>
      </c>
      <c r="E153" s="92">
        <v>1.9069504078051818</v>
      </c>
      <c r="F153" s="81" t="s">
        <v>1057</v>
      </c>
      <c r="G153" s="81" t="b">
        <v>0</v>
      </c>
      <c r="H153" s="81" t="b">
        <v>0</v>
      </c>
      <c r="I153" s="81" t="b">
        <v>0</v>
      </c>
      <c r="J153" s="81" t="b">
        <v>0</v>
      </c>
      <c r="K153" s="81" t="b">
        <v>0</v>
      </c>
      <c r="L153" s="81" t="b">
        <v>0</v>
      </c>
    </row>
    <row r="154" spans="1:12" ht="15">
      <c r="A154" s="80" t="s">
        <v>393</v>
      </c>
      <c r="B154" s="81" t="s">
        <v>575</v>
      </c>
      <c r="C154" s="81">
        <v>2</v>
      </c>
      <c r="D154" s="92">
        <v>0.0026547564380093617</v>
      </c>
      <c r="E154" s="92">
        <v>2.3541084391474008</v>
      </c>
      <c r="F154" s="81" t="s">
        <v>1057</v>
      </c>
      <c r="G154" s="81" t="b">
        <v>0</v>
      </c>
      <c r="H154" s="81" t="b">
        <v>0</v>
      </c>
      <c r="I154" s="81" t="b">
        <v>0</v>
      </c>
      <c r="J154" s="81" t="b">
        <v>0</v>
      </c>
      <c r="K154" s="81" t="b">
        <v>0</v>
      </c>
      <c r="L154" s="81" t="b">
        <v>0</v>
      </c>
    </row>
    <row r="155" spans="1:12" ht="15">
      <c r="A155" s="80" t="s">
        <v>1286</v>
      </c>
      <c r="B155" s="81" t="s">
        <v>701</v>
      </c>
      <c r="C155" s="81">
        <v>2</v>
      </c>
      <c r="D155" s="92">
        <v>0.0026547564380093617</v>
      </c>
      <c r="E155" s="92">
        <v>2.7520484478194387</v>
      </c>
      <c r="F155" s="81" t="s">
        <v>1057</v>
      </c>
      <c r="G155" s="81" t="b">
        <v>0</v>
      </c>
      <c r="H155" s="81" t="b">
        <v>0</v>
      </c>
      <c r="I155" s="81" t="b">
        <v>0</v>
      </c>
      <c r="J155" s="81" t="b">
        <v>0</v>
      </c>
      <c r="K155" s="81" t="b">
        <v>0</v>
      </c>
      <c r="L155" s="81" t="b">
        <v>0</v>
      </c>
    </row>
    <row r="156" spans="1:12" ht="15">
      <c r="A156" s="80" t="s">
        <v>594</v>
      </c>
      <c r="B156" s="81" t="s">
        <v>8746</v>
      </c>
      <c r="C156" s="81">
        <v>2</v>
      </c>
      <c r="D156" s="92">
        <v>0.0026547564380093617</v>
      </c>
      <c r="E156" s="92">
        <v>2.7520484478194387</v>
      </c>
      <c r="F156" s="81" t="s">
        <v>1057</v>
      </c>
      <c r="G156" s="81" t="b">
        <v>0</v>
      </c>
      <c r="H156" s="81" t="b">
        <v>0</v>
      </c>
      <c r="I156" s="81" t="b">
        <v>0</v>
      </c>
      <c r="J156" s="81" t="b">
        <v>0</v>
      </c>
      <c r="K156" s="81" t="b">
        <v>0</v>
      </c>
      <c r="L156" s="81" t="b">
        <v>0</v>
      </c>
    </row>
    <row r="157" spans="1:12" ht="15">
      <c r="A157" s="80" t="s">
        <v>8722</v>
      </c>
      <c r="B157" s="81" t="s">
        <v>486</v>
      </c>
      <c r="C157" s="81">
        <v>2</v>
      </c>
      <c r="D157" s="92">
        <v>0.0026547564380093617</v>
      </c>
      <c r="E157" s="92">
        <v>2.5759571887637573</v>
      </c>
      <c r="F157" s="81" t="s">
        <v>1057</v>
      </c>
      <c r="G157" s="81" t="b">
        <v>0</v>
      </c>
      <c r="H157" s="81" t="b">
        <v>0</v>
      </c>
      <c r="I157" s="81" t="b">
        <v>0</v>
      </c>
      <c r="J157" s="81" t="b">
        <v>0</v>
      </c>
      <c r="K157" s="81" t="b">
        <v>0</v>
      </c>
      <c r="L157" s="81" t="b">
        <v>0</v>
      </c>
    </row>
    <row r="158" spans="1:12" ht="15">
      <c r="A158" s="80" t="s">
        <v>8752</v>
      </c>
      <c r="B158" s="81" t="s">
        <v>1283</v>
      </c>
      <c r="C158" s="81">
        <v>2</v>
      </c>
      <c r="D158" s="92">
        <v>0.0026547564380093617</v>
      </c>
      <c r="E158" s="92">
        <v>2.7520484478194387</v>
      </c>
      <c r="F158" s="81" t="s">
        <v>1057</v>
      </c>
      <c r="G158" s="81" t="b">
        <v>0</v>
      </c>
      <c r="H158" s="81" t="b">
        <v>0</v>
      </c>
      <c r="I158" s="81" t="b">
        <v>0</v>
      </c>
      <c r="J158" s="81" t="b">
        <v>0</v>
      </c>
      <c r="K158" s="81" t="b">
        <v>0</v>
      </c>
      <c r="L158" s="81" t="b">
        <v>0</v>
      </c>
    </row>
    <row r="159" spans="1:12" ht="15">
      <c r="A159" s="80" t="s">
        <v>1136</v>
      </c>
      <c r="B159" s="81" t="s">
        <v>392</v>
      </c>
      <c r="C159" s="81">
        <v>2</v>
      </c>
      <c r="D159" s="92">
        <v>0.0026547564380093617</v>
      </c>
      <c r="E159" s="92">
        <v>2.7520484478194387</v>
      </c>
      <c r="F159" s="81" t="s">
        <v>1057</v>
      </c>
      <c r="G159" s="81" t="b">
        <v>0</v>
      </c>
      <c r="H159" s="81" t="b">
        <v>0</v>
      </c>
      <c r="I159" s="81" t="b">
        <v>0</v>
      </c>
      <c r="J159" s="81" t="b">
        <v>0</v>
      </c>
      <c r="K159" s="81" t="b">
        <v>0</v>
      </c>
      <c r="L159" s="81" t="b">
        <v>0</v>
      </c>
    </row>
    <row r="160" spans="1:12" ht="15">
      <c r="A160" s="80" t="s">
        <v>1346</v>
      </c>
      <c r="B160" s="81" t="s">
        <v>8718</v>
      </c>
      <c r="C160" s="81">
        <v>2</v>
      </c>
      <c r="D160" s="92">
        <v>0.0026547564380093617</v>
      </c>
      <c r="E160" s="92">
        <v>2.4510184521554574</v>
      </c>
      <c r="F160" s="81" t="s">
        <v>1057</v>
      </c>
      <c r="G160" s="81" t="b">
        <v>0</v>
      </c>
      <c r="H160" s="81" t="b">
        <v>0</v>
      </c>
      <c r="I160" s="81" t="b">
        <v>0</v>
      </c>
      <c r="J160" s="81" t="b">
        <v>0</v>
      </c>
      <c r="K160" s="81" t="b">
        <v>0</v>
      </c>
      <c r="L160" s="81" t="b">
        <v>0</v>
      </c>
    </row>
    <row r="161" spans="1:12" ht="15">
      <c r="A161" s="80" t="s">
        <v>8718</v>
      </c>
      <c r="B161" s="81" t="s">
        <v>8744</v>
      </c>
      <c r="C161" s="81">
        <v>2</v>
      </c>
      <c r="D161" s="92">
        <v>0.0026547564380093617</v>
      </c>
      <c r="E161" s="92">
        <v>2.4510184521554574</v>
      </c>
      <c r="F161" s="81" t="s">
        <v>1057</v>
      </c>
      <c r="G161" s="81" t="b">
        <v>0</v>
      </c>
      <c r="H161" s="81" t="b">
        <v>0</v>
      </c>
      <c r="I161" s="81" t="b">
        <v>0</v>
      </c>
      <c r="J161" s="81" t="b">
        <v>0</v>
      </c>
      <c r="K161" s="81" t="b">
        <v>0</v>
      </c>
      <c r="L161" s="81" t="b">
        <v>0</v>
      </c>
    </row>
    <row r="162" spans="1:12" ht="15">
      <c r="A162" s="80" t="s">
        <v>8755</v>
      </c>
      <c r="B162" s="81" t="s">
        <v>577</v>
      </c>
      <c r="C162" s="81">
        <v>2</v>
      </c>
      <c r="D162" s="92">
        <v>0.0026547564380093617</v>
      </c>
      <c r="E162" s="92">
        <v>2.7520484478194387</v>
      </c>
      <c r="F162" s="81" t="s">
        <v>1057</v>
      </c>
      <c r="G162" s="81" t="b">
        <v>0</v>
      </c>
      <c r="H162" s="81" t="b">
        <v>0</v>
      </c>
      <c r="I162" s="81" t="b">
        <v>0</v>
      </c>
      <c r="J162" s="81" t="b">
        <v>0</v>
      </c>
      <c r="K162" s="81" t="b">
        <v>0</v>
      </c>
      <c r="L162" s="81" t="b">
        <v>0</v>
      </c>
    </row>
    <row r="163" spans="1:12" ht="15">
      <c r="A163" s="80" t="s">
        <v>8035</v>
      </c>
      <c r="B163" s="81" t="s">
        <v>1270</v>
      </c>
      <c r="C163" s="81">
        <v>2</v>
      </c>
      <c r="D163" s="92">
        <v>0.0026547564380093617</v>
      </c>
      <c r="E163" s="92">
        <v>2.17801718009172</v>
      </c>
      <c r="F163" s="81" t="s">
        <v>1057</v>
      </c>
      <c r="G163" s="81" t="b">
        <v>0</v>
      </c>
      <c r="H163" s="81" t="b">
        <v>0</v>
      </c>
      <c r="I163" s="81" t="b">
        <v>0</v>
      </c>
      <c r="J163" s="81" t="b">
        <v>0</v>
      </c>
      <c r="K163" s="81" t="b">
        <v>0</v>
      </c>
      <c r="L163" s="81" t="b">
        <v>0</v>
      </c>
    </row>
    <row r="164" spans="1:12" ht="15">
      <c r="A164" s="80" t="s">
        <v>1500</v>
      </c>
      <c r="B164" s="81" t="s">
        <v>8707</v>
      </c>
      <c r="C164" s="81">
        <v>2</v>
      </c>
      <c r="D164" s="92">
        <v>0.0026547564380093617</v>
      </c>
      <c r="E164" s="92">
        <v>0.9961735921469472</v>
      </c>
      <c r="F164" s="81" t="s">
        <v>1057</v>
      </c>
      <c r="G164" s="81" t="b">
        <v>0</v>
      </c>
      <c r="H164" s="81" t="b">
        <v>0</v>
      </c>
      <c r="I164" s="81" t="b">
        <v>0</v>
      </c>
      <c r="J164" s="81" t="b">
        <v>0</v>
      </c>
      <c r="K164" s="81" t="b">
        <v>0</v>
      </c>
      <c r="L164" s="81" t="b">
        <v>0</v>
      </c>
    </row>
    <row r="165" spans="1:12" ht="15">
      <c r="A165" s="80" t="s">
        <v>8746</v>
      </c>
      <c r="B165" s="81" t="s">
        <v>8694</v>
      </c>
      <c r="C165" s="81">
        <v>2</v>
      </c>
      <c r="D165" s="92">
        <v>0.0026547564380093617</v>
      </c>
      <c r="E165" s="92">
        <v>1.6728672017718138</v>
      </c>
      <c r="F165" s="81" t="s">
        <v>1057</v>
      </c>
      <c r="G165" s="81" t="b">
        <v>0</v>
      </c>
      <c r="H165" s="81" t="b">
        <v>0</v>
      </c>
      <c r="I165" s="81" t="b">
        <v>0</v>
      </c>
      <c r="J165" s="81" t="b">
        <v>0</v>
      </c>
      <c r="K165" s="81" t="b">
        <v>0</v>
      </c>
      <c r="L165" s="81" t="b">
        <v>0</v>
      </c>
    </row>
    <row r="166" spans="1:12" ht="15">
      <c r="A166" s="80" t="s">
        <v>1283</v>
      </c>
      <c r="B166" s="81" t="s">
        <v>8049</v>
      </c>
      <c r="C166" s="81">
        <v>2</v>
      </c>
      <c r="D166" s="92">
        <v>0.0026547564380093617</v>
      </c>
      <c r="E166" s="92">
        <v>1.4732948468666096</v>
      </c>
      <c r="F166" s="81" t="s">
        <v>1057</v>
      </c>
      <c r="G166" s="81" t="b">
        <v>0</v>
      </c>
      <c r="H166" s="81" t="b">
        <v>0</v>
      </c>
      <c r="I166" s="81" t="b">
        <v>0</v>
      </c>
      <c r="J166" s="81" t="b">
        <v>0</v>
      </c>
      <c r="K166" s="81" t="b">
        <v>0</v>
      </c>
      <c r="L166" s="81" t="b">
        <v>0</v>
      </c>
    </row>
    <row r="167" spans="1:12" ht="15">
      <c r="A167" s="80" t="s">
        <v>458</v>
      </c>
      <c r="B167" s="81" t="s">
        <v>1500</v>
      </c>
      <c r="C167" s="81">
        <v>2</v>
      </c>
      <c r="D167" s="92">
        <v>0.0026547564380093617</v>
      </c>
      <c r="E167" s="92">
        <v>0.41259700651299785</v>
      </c>
      <c r="F167" s="81" t="s">
        <v>1057</v>
      </c>
      <c r="G167" s="81" t="b">
        <v>0</v>
      </c>
      <c r="H167" s="81" t="b">
        <v>0</v>
      </c>
      <c r="I167" s="81" t="b">
        <v>0</v>
      </c>
      <c r="J167" s="81" t="b">
        <v>0</v>
      </c>
      <c r="K167" s="81" t="b">
        <v>0</v>
      </c>
      <c r="L167" s="81" t="b">
        <v>0</v>
      </c>
    </row>
    <row r="168" spans="1:12" ht="15">
      <c r="A168" s="80" t="s">
        <v>8049</v>
      </c>
      <c r="B168" s="81" t="s">
        <v>1136</v>
      </c>
      <c r="C168" s="81">
        <v>2</v>
      </c>
      <c r="D168" s="92">
        <v>0.0026547564380093617</v>
      </c>
      <c r="E168" s="92">
        <v>1.399865929708076</v>
      </c>
      <c r="F168" s="81" t="s">
        <v>1057</v>
      </c>
      <c r="G168" s="81" t="b">
        <v>0</v>
      </c>
      <c r="H168" s="81" t="b">
        <v>0</v>
      </c>
      <c r="I168" s="81" t="b">
        <v>0</v>
      </c>
      <c r="J168" s="81" t="b">
        <v>0</v>
      </c>
      <c r="K168" s="81" t="b">
        <v>0</v>
      </c>
      <c r="L168" s="81" t="b">
        <v>0</v>
      </c>
    </row>
    <row r="169" spans="1:12" ht="15">
      <c r="A169" s="80" t="s">
        <v>8730</v>
      </c>
      <c r="B169" s="81" t="s">
        <v>985</v>
      </c>
      <c r="C169" s="81">
        <v>2</v>
      </c>
      <c r="D169" s="92">
        <v>0.0026547564380093617</v>
      </c>
      <c r="E169" s="92">
        <v>2.7520484478194387</v>
      </c>
      <c r="F169" s="81" t="s">
        <v>1057</v>
      </c>
      <c r="G169" s="81" t="b">
        <v>0</v>
      </c>
      <c r="H169" s="81" t="b">
        <v>0</v>
      </c>
      <c r="I169" s="81" t="b">
        <v>0</v>
      </c>
      <c r="J169" s="81" t="b">
        <v>0</v>
      </c>
      <c r="K169" s="81" t="b">
        <v>0</v>
      </c>
      <c r="L169" s="81" t="b">
        <v>0</v>
      </c>
    </row>
    <row r="170" spans="1:12" ht="15">
      <c r="A170" s="80" t="s">
        <v>458</v>
      </c>
      <c r="B170" s="81" t="s">
        <v>1024</v>
      </c>
      <c r="C170" s="81">
        <v>14</v>
      </c>
      <c r="D170" s="92">
        <v>0.014532482549295643</v>
      </c>
      <c r="E170" s="92">
        <v>1.3931762188759738</v>
      </c>
      <c r="F170" s="81" t="s">
        <v>361</v>
      </c>
      <c r="G170" s="81" t="b">
        <v>0</v>
      </c>
      <c r="H170" s="81" t="b">
        <v>0</v>
      </c>
      <c r="I170" s="81" t="b">
        <v>0</v>
      </c>
      <c r="J170" s="81" t="b">
        <v>0</v>
      </c>
      <c r="K170" s="81" t="b">
        <v>0</v>
      </c>
      <c r="L170" s="81" t="b">
        <v>0</v>
      </c>
    </row>
    <row r="171" spans="1:12" ht="15">
      <c r="A171" s="80" t="s">
        <v>8694</v>
      </c>
      <c r="B171" s="81" t="s">
        <v>8695</v>
      </c>
      <c r="C171" s="81">
        <v>14</v>
      </c>
      <c r="D171" s="92">
        <v>0.009900762950425327</v>
      </c>
      <c r="E171" s="92">
        <v>1.5314789170422551</v>
      </c>
      <c r="F171" s="81" t="s">
        <v>361</v>
      </c>
      <c r="G171" s="81" t="b">
        <v>0</v>
      </c>
      <c r="H171" s="81" t="b">
        <v>0</v>
      </c>
      <c r="I171" s="81" t="b">
        <v>0</v>
      </c>
      <c r="J171" s="81" t="b">
        <v>0</v>
      </c>
      <c r="K171" s="81" t="b">
        <v>0</v>
      </c>
      <c r="L171" s="81" t="b">
        <v>0</v>
      </c>
    </row>
    <row r="172" spans="1:12" ht="15">
      <c r="A172" s="80" t="s">
        <v>775</v>
      </c>
      <c r="B172" s="81" t="s">
        <v>651</v>
      </c>
      <c r="C172" s="81">
        <v>10</v>
      </c>
      <c r="D172" s="92">
        <v>0.009591422427022194</v>
      </c>
      <c r="E172" s="92">
        <v>1.6528135293817299</v>
      </c>
      <c r="F172" s="81" t="s">
        <v>361</v>
      </c>
      <c r="G172" s="81" t="b">
        <v>0</v>
      </c>
      <c r="H172" s="81" t="b">
        <v>0</v>
      </c>
      <c r="I172" s="81" t="b">
        <v>0</v>
      </c>
      <c r="J172" s="81" t="b">
        <v>0</v>
      </c>
      <c r="K172" s="81" t="b">
        <v>0</v>
      </c>
      <c r="L172" s="81" t="b">
        <v>0</v>
      </c>
    </row>
    <row r="173" spans="1:12" ht="15">
      <c r="A173" s="80" t="s">
        <v>1024</v>
      </c>
      <c r="B173" s="81" t="s">
        <v>1051</v>
      </c>
      <c r="C173" s="81">
        <v>9</v>
      </c>
      <c r="D173" s="92">
        <v>0.009342310210261485</v>
      </c>
      <c r="E173" s="92">
        <v>1.5023206883010418</v>
      </c>
      <c r="F173" s="81" t="s">
        <v>361</v>
      </c>
      <c r="G173" s="81" t="b">
        <v>0</v>
      </c>
      <c r="H173" s="81" t="b">
        <v>0</v>
      </c>
      <c r="I173" s="81" t="b">
        <v>0</v>
      </c>
      <c r="J173" s="81" t="b">
        <v>0</v>
      </c>
      <c r="K173" s="81" t="b">
        <v>0</v>
      </c>
      <c r="L173" s="81" t="b">
        <v>0</v>
      </c>
    </row>
    <row r="174" spans="1:12" ht="15">
      <c r="A174" s="80" t="s">
        <v>585</v>
      </c>
      <c r="B174" s="81" t="s">
        <v>775</v>
      </c>
      <c r="C174" s="81">
        <v>9</v>
      </c>
      <c r="D174" s="92">
        <v>0.009342310210261485</v>
      </c>
      <c r="E174" s="92">
        <v>1.6484487239792796</v>
      </c>
      <c r="F174" s="81" t="s">
        <v>361</v>
      </c>
      <c r="G174" s="81" t="b">
        <v>0</v>
      </c>
      <c r="H174" s="81" t="b">
        <v>0</v>
      </c>
      <c r="I174" s="81" t="b">
        <v>0</v>
      </c>
      <c r="J174" s="81" t="b">
        <v>0</v>
      </c>
      <c r="K174" s="81" t="b">
        <v>0</v>
      </c>
      <c r="L174" s="81" t="b">
        <v>0</v>
      </c>
    </row>
    <row r="175" spans="1:12" ht="15">
      <c r="A175" s="80" t="s">
        <v>698</v>
      </c>
      <c r="B175" s="81" t="s">
        <v>8699</v>
      </c>
      <c r="C175" s="81">
        <v>9</v>
      </c>
      <c r="D175" s="92">
        <v>0.009342310210261485</v>
      </c>
      <c r="E175" s="92">
        <v>1.73559889969818</v>
      </c>
      <c r="F175" s="81" t="s">
        <v>361</v>
      </c>
      <c r="G175" s="81" t="b">
        <v>0</v>
      </c>
      <c r="H175" s="81" t="b">
        <v>0</v>
      </c>
      <c r="I175" s="81" t="b">
        <v>0</v>
      </c>
      <c r="J175" s="81" t="b">
        <v>0</v>
      </c>
      <c r="K175" s="81" t="b">
        <v>0</v>
      </c>
      <c r="L175" s="81" t="b">
        <v>0</v>
      </c>
    </row>
    <row r="176" spans="1:12" ht="15">
      <c r="A176" s="80" t="s">
        <v>1051</v>
      </c>
      <c r="B176" s="81" t="s">
        <v>649</v>
      </c>
      <c r="C176" s="81">
        <v>9</v>
      </c>
      <c r="D176" s="92">
        <v>0.009342310210261485</v>
      </c>
      <c r="E176" s="92">
        <v>1.5314789170422551</v>
      </c>
      <c r="F176" s="81" t="s">
        <v>361</v>
      </c>
      <c r="G176" s="81" t="b">
        <v>0</v>
      </c>
      <c r="H176" s="81" t="b">
        <v>0</v>
      </c>
      <c r="I176" s="81" t="b">
        <v>0</v>
      </c>
      <c r="J176" s="81" t="b">
        <v>0</v>
      </c>
      <c r="K176" s="81" t="b">
        <v>0</v>
      </c>
      <c r="L176" s="81" t="b">
        <v>0</v>
      </c>
    </row>
    <row r="177" spans="1:12" ht="15">
      <c r="A177" s="80" t="s">
        <v>649</v>
      </c>
      <c r="B177" s="81" t="s">
        <v>8704</v>
      </c>
      <c r="C177" s="81">
        <v>9</v>
      </c>
      <c r="D177" s="92">
        <v>0.009342310210261485</v>
      </c>
      <c r="E177" s="92">
        <v>1.781356390258855</v>
      </c>
      <c r="F177" s="81" t="s">
        <v>361</v>
      </c>
      <c r="G177" s="81" t="b">
        <v>0</v>
      </c>
      <c r="H177" s="81" t="b">
        <v>0</v>
      </c>
      <c r="I177" s="81" t="b">
        <v>0</v>
      </c>
      <c r="J177" s="81" t="b">
        <v>0</v>
      </c>
      <c r="K177" s="81" t="b">
        <v>0</v>
      </c>
      <c r="L177" s="81" t="b">
        <v>0</v>
      </c>
    </row>
    <row r="178" spans="1:12" ht="15">
      <c r="A178" s="80" t="s">
        <v>799</v>
      </c>
      <c r="B178" s="81" t="s">
        <v>1177</v>
      </c>
      <c r="C178" s="81">
        <v>8</v>
      </c>
      <c r="D178" s="92">
        <v>0.009009827776211638</v>
      </c>
      <c r="E178" s="92">
        <v>1.8325089127062364</v>
      </c>
      <c r="F178" s="81" t="s">
        <v>361</v>
      </c>
      <c r="G178" s="81" t="b">
        <v>0</v>
      </c>
      <c r="H178" s="81" t="b">
        <v>0</v>
      </c>
      <c r="I178" s="81" t="b">
        <v>0</v>
      </c>
      <c r="J178" s="81" t="b">
        <v>0</v>
      </c>
      <c r="K178" s="81" t="b">
        <v>0</v>
      </c>
      <c r="L178" s="81" t="b">
        <v>0</v>
      </c>
    </row>
    <row r="179" spans="1:12" ht="15">
      <c r="A179" s="80" t="s">
        <v>8703</v>
      </c>
      <c r="B179" s="81" t="s">
        <v>799</v>
      </c>
      <c r="C179" s="81">
        <v>8</v>
      </c>
      <c r="D179" s="92">
        <v>0.009009827776211638</v>
      </c>
      <c r="E179" s="92">
        <v>1.8325089127062364</v>
      </c>
      <c r="F179" s="81" t="s">
        <v>361</v>
      </c>
      <c r="G179" s="81" t="b">
        <v>0</v>
      </c>
      <c r="H179" s="81" t="b">
        <v>0</v>
      </c>
      <c r="I179" s="81" t="b">
        <v>0</v>
      </c>
      <c r="J179" s="81" t="b">
        <v>0</v>
      </c>
      <c r="K179" s="81" t="b">
        <v>0</v>
      </c>
      <c r="L179" s="81" t="b">
        <v>0</v>
      </c>
    </row>
    <row r="180" spans="1:12" ht="15">
      <c r="A180" s="80" t="s">
        <v>8704</v>
      </c>
      <c r="B180" s="81" t="s">
        <v>8049</v>
      </c>
      <c r="C180" s="81">
        <v>8</v>
      </c>
      <c r="D180" s="92">
        <v>0.009009827776211638</v>
      </c>
      <c r="E180" s="92">
        <v>1.3420236964285923</v>
      </c>
      <c r="F180" s="81" t="s">
        <v>361</v>
      </c>
      <c r="G180" s="81" t="b">
        <v>0</v>
      </c>
      <c r="H180" s="81" t="b">
        <v>0</v>
      </c>
      <c r="I180" s="81" t="b">
        <v>0</v>
      </c>
      <c r="J180" s="81" t="b">
        <v>0</v>
      </c>
      <c r="K180" s="81" t="b">
        <v>0</v>
      </c>
      <c r="L180" s="81" t="b">
        <v>0</v>
      </c>
    </row>
    <row r="181" spans="1:12" ht="15">
      <c r="A181" s="80" t="s">
        <v>8049</v>
      </c>
      <c r="B181" s="81" t="s">
        <v>8703</v>
      </c>
      <c r="C181" s="81">
        <v>8</v>
      </c>
      <c r="D181" s="92">
        <v>0.009009827776211638</v>
      </c>
      <c r="E181" s="92">
        <v>1.2884408683559607</v>
      </c>
      <c r="F181" s="81" t="s">
        <v>361</v>
      </c>
      <c r="G181" s="81" t="b">
        <v>0</v>
      </c>
      <c r="H181" s="81" t="b">
        <v>0</v>
      </c>
      <c r="I181" s="81" t="b">
        <v>0</v>
      </c>
      <c r="J181" s="81" t="b">
        <v>0</v>
      </c>
      <c r="K181" s="81" t="b">
        <v>0</v>
      </c>
      <c r="L181" s="81" t="b">
        <v>0</v>
      </c>
    </row>
    <row r="182" spans="1:12" ht="15">
      <c r="A182" s="80" t="s">
        <v>8702</v>
      </c>
      <c r="B182" s="81" t="s">
        <v>8701</v>
      </c>
      <c r="C182" s="81">
        <v>8</v>
      </c>
      <c r="D182" s="92">
        <v>0.009009827776211638</v>
      </c>
      <c r="E182" s="92">
        <v>1.8325089127062364</v>
      </c>
      <c r="F182" s="81" t="s">
        <v>361</v>
      </c>
      <c r="G182" s="81" t="b">
        <v>0</v>
      </c>
      <c r="H182" s="81" t="b">
        <v>0</v>
      </c>
      <c r="I182" s="81" t="b">
        <v>0</v>
      </c>
      <c r="J182" s="81" t="b">
        <v>0</v>
      </c>
      <c r="K182" s="81" t="b">
        <v>0</v>
      </c>
      <c r="L182" s="81" t="b">
        <v>0</v>
      </c>
    </row>
    <row r="183" spans="1:12" ht="15">
      <c r="A183" s="80" t="s">
        <v>8696</v>
      </c>
      <c r="B183" s="81" t="s">
        <v>8698</v>
      </c>
      <c r="C183" s="81">
        <v>8</v>
      </c>
      <c r="D183" s="92">
        <v>0.009009827776211638</v>
      </c>
      <c r="E183" s="92">
        <v>1.8325089127062364</v>
      </c>
      <c r="F183" s="81" t="s">
        <v>361</v>
      </c>
      <c r="G183" s="81" t="b">
        <v>0</v>
      </c>
      <c r="H183" s="81" t="b">
        <v>0</v>
      </c>
      <c r="I183" s="81" t="b">
        <v>0</v>
      </c>
      <c r="J183" s="81" t="b">
        <v>0</v>
      </c>
      <c r="K183" s="81" t="b">
        <v>0</v>
      </c>
      <c r="L183" s="81" t="b">
        <v>0</v>
      </c>
    </row>
    <row r="184" spans="1:12" ht="15">
      <c r="A184" s="80" t="s">
        <v>651</v>
      </c>
      <c r="B184" s="81" t="s">
        <v>8702</v>
      </c>
      <c r="C184" s="81">
        <v>7</v>
      </c>
      <c r="D184" s="92">
        <v>0.008583502112536574</v>
      </c>
      <c r="E184" s="92">
        <v>1.6362142675622682</v>
      </c>
      <c r="F184" s="81" t="s">
        <v>361</v>
      </c>
      <c r="G184" s="81" t="b">
        <v>0</v>
      </c>
      <c r="H184" s="81" t="b">
        <v>0</v>
      </c>
      <c r="I184" s="81" t="b">
        <v>0</v>
      </c>
      <c r="J184" s="81" t="b">
        <v>0</v>
      </c>
      <c r="K184" s="81" t="b">
        <v>0</v>
      </c>
      <c r="L184" s="81" t="b">
        <v>0</v>
      </c>
    </row>
    <row r="185" spans="1:12" ht="15">
      <c r="A185" s="80" t="s">
        <v>8698</v>
      </c>
      <c r="B185" s="81" t="s">
        <v>8697</v>
      </c>
      <c r="C185" s="81">
        <v>7</v>
      </c>
      <c r="D185" s="92">
        <v>0.008583502112536574</v>
      </c>
      <c r="E185" s="92">
        <v>1.7233644432811683</v>
      </c>
      <c r="F185" s="81" t="s">
        <v>361</v>
      </c>
      <c r="G185" s="81" t="b">
        <v>0</v>
      </c>
      <c r="H185" s="81" t="b">
        <v>0</v>
      </c>
      <c r="I185" s="81" t="b">
        <v>0</v>
      </c>
      <c r="J185" s="81" t="b">
        <v>0</v>
      </c>
      <c r="K185" s="81" t="b">
        <v>0</v>
      </c>
      <c r="L185" s="81" t="b">
        <v>0</v>
      </c>
    </row>
    <row r="186" spans="1:12" ht="15">
      <c r="A186" s="80" t="s">
        <v>1024</v>
      </c>
      <c r="B186" s="81" t="s">
        <v>8694</v>
      </c>
      <c r="C186" s="81">
        <v>5</v>
      </c>
      <c r="D186" s="92">
        <v>0.007390797383028177</v>
      </c>
      <c r="E186" s="92">
        <v>1.084320885700036</v>
      </c>
      <c r="F186" s="81" t="s">
        <v>361</v>
      </c>
      <c r="G186" s="81" t="b">
        <v>0</v>
      </c>
      <c r="H186" s="81" t="b">
        <v>0</v>
      </c>
      <c r="I186" s="81" t="b">
        <v>0</v>
      </c>
      <c r="J186" s="81" t="b">
        <v>0</v>
      </c>
      <c r="K186" s="81" t="b">
        <v>0</v>
      </c>
      <c r="L186" s="81" t="b">
        <v>0</v>
      </c>
    </row>
    <row r="187" spans="1:12" ht="15">
      <c r="A187" s="80" t="s">
        <v>1177</v>
      </c>
      <c r="B187" s="81" t="s">
        <v>458</v>
      </c>
      <c r="C187" s="81">
        <v>5</v>
      </c>
      <c r="D187" s="92">
        <v>0.007390797383028177</v>
      </c>
      <c r="E187" s="92">
        <v>1.5595076406424988</v>
      </c>
      <c r="F187" s="81" t="s">
        <v>361</v>
      </c>
      <c r="G187" s="81" t="b">
        <v>0</v>
      </c>
      <c r="H187" s="81" t="b">
        <v>0</v>
      </c>
      <c r="I187" s="81" t="b">
        <v>0</v>
      </c>
      <c r="J187" s="81" t="b">
        <v>0</v>
      </c>
      <c r="K187" s="81" t="b">
        <v>0</v>
      </c>
      <c r="L187" s="81" t="b">
        <v>0</v>
      </c>
    </row>
    <row r="188" spans="1:12" ht="15">
      <c r="A188" s="80" t="s">
        <v>419</v>
      </c>
      <c r="B188" s="81" t="s">
        <v>698</v>
      </c>
      <c r="C188" s="81">
        <v>4</v>
      </c>
      <c r="D188" s="92">
        <v>0.0065809828237194815</v>
      </c>
      <c r="E188" s="92">
        <v>1.73559889969818</v>
      </c>
      <c r="F188" s="81" t="s">
        <v>361</v>
      </c>
      <c r="G188" s="81" t="b">
        <v>0</v>
      </c>
      <c r="H188" s="81" t="b">
        <v>0</v>
      </c>
      <c r="I188" s="81" t="b">
        <v>0</v>
      </c>
      <c r="J188" s="81" t="b">
        <v>0</v>
      </c>
      <c r="K188" s="81" t="b">
        <v>0</v>
      </c>
      <c r="L188" s="81" t="b">
        <v>0</v>
      </c>
    </row>
    <row r="189" spans="1:12" ht="15">
      <c r="A189" s="80" t="s">
        <v>8699</v>
      </c>
      <c r="B189" s="81" t="s">
        <v>585</v>
      </c>
      <c r="C189" s="81">
        <v>4</v>
      </c>
      <c r="D189" s="92">
        <v>0.0065809828237194815</v>
      </c>
      <c r="E189" s="92">
        <v>1.4345689040341987</v>
      </c>
      <c r="F189" s="81" t="s">
        <v>361</v>
      </c>
      <c r="G189" s="81" t="b">
        <v>0</v>
      </c>
      <c r="H189" s="81" t="b">
        <v>0</v>
      </c>
      <c r="I189" s="81" t="b">
        <v>0</v>
      </c>
      <c r="J189" s="81" t="b">
        <v>0</v>
      </c>
      <c r="K189" s="81" t="b">
        <v>0</v>
      </c>
      <c r="L189" s="81" t="b">
        <v>0</v>
      </c>
    </row>
    <row r="190" spans="1:12" ht="15">
      <c r="A190" s="80" t="s">
        <v>8697</v>
      </c>
      <c r="B190" s="81" t="s">
        <v>8049</v>
      </c>
      <c r="C190" s="81">
        <v>4</v>
      </c>
      <c r="D190" s="92">
        <v>0.0065809828237194815</v>
      </c>
      <c r="E190" s="92">
        <v>1.040993700764611</v>
      </c>
      <c r="F190" s="81" t="s">
        <v>361</v>
      </c>
      <c r="G190" s="81" t="b">
        <v>0</v>
      </c>
      <c r="H190" s="81" t="b">
        <v>0</v>
      </c>
      <c r="I190" s="81" t="b">
        <v>0</v>
      </c>
      <c r="J190" s="81" t="b">
        <v>0</v>
      </c>
      <c r="K190" s="81" t="b">
        <v>0</v>
      </c>
      <c r="L190" s="81" t="b">
        <v>0</v>
      </c>
    </row>
    <row r="191" spans="1:12" ht="15">
      <c r="A191" s="80" t="s">
        <v>586</v>
      </c>
      <c r="B191" s="81" t="s">
        <v>8705</v>
      </c>
      <c r="C191" s="81">
        <v>4</v>
      </c>
      <c r="D191" s="92">
        <v>0.0065809828237194815</v>
      </c>
      <c r="E191" s="92">
        <v>1.8325089127062364</v>
      </c>
      <c r="F191" s="81" t="s">
        <v>361</v>
      </c>
      <c r="G191" s="81" t="b">
        <v>0</v>
      </c>
      <c r="H191" s="81" t="b">
        <v>0</v>
      </c>
      <c r="I191" s="81" t="b">
        <v>0</v>
      </c>
      <c r="J191" s="81" t="b">
        <v>0</v>
      </c>
      <c r="K191" s="81" t="b">
        <v>0</v>
      </c>
      <c r="L191" s="81" t="b">
        <v>0</v>
      </c>
    </row>
    <row r="192" spans="1:12" ht="15">
      <c r="A192" s="80" t="s">
        <v>8705</v>
      </c>
      <c r="B192" s="81" t="s">
        <v>8696</v>
      </c>
      <c r="C192" s="81">
        <v>4</v>
      </c>
      <c r="D192" s="92">
        <v>0.0065809828237194815</v>
      </c>
      <c r="E192" s="92">
        <v>1.5314789170422551</v>
      </c>
      <c r="F192" s="81" t="s">
        <v>361</v>
      </c>
      <c r="G192" s="81" t="b">
        <v>0</v>
      </c>
      <c r="H192" s="81" t="b">
        <v>0</v>
      </c>
      <c r="I192" s="81" t="b">
        <v>0</v>
      </c>
      <c r="J192" s="81" t="b">
        <v>0</v>
      </c>
      <c r="K192" s="81" t="b">
        <v>0</v>
      </c>
      <c r="L192" s="81" t="b">
        <v>0</v>
      </c>
    </row>
    <row r="193" spans="1:12" ht="15">
      <c r="A193" s="80" t="s">
        <v>8710</v>
      </c>
      <c r="B193" s="81" t="s">
        <v>8700</v>
      </c>
      <c r="C193" s="81">
        <v>4</v>
      </c>
      <c r="D193" s="92">
        <v>0.0065809828237194815</v>
      </c>
      <c r="E193" s="92">
        <v>1.73559889969818</v>
      </c>
      <c r="F193" s="81" t="s">
        <v>361</v>
      </c>
      <c r="G193" s="81" t="b">
        <v>0</v>
      </c>
      <c r="H193" s="81" t="b">
        <v>0</v>
      </c>
      <c r="I193" s="81" t="b">
        <v>0</v>
      </c>
      <c r="J193" s="81" t="b">
        <v>0</v>
      </c>
      <c r="K193" s="81" t="b">
        <v>0</v>
      </c>
      <c r="L193" s="81" t="b">
        <v>0</v>
      </c>
    </row>
    <row r="194" spans="1:12" ht="15">
      <c r="A194" s="80" t="s">
        <v>1051</v>
      </c>
      <c r="B194" s="81" t="s">
        <v>419</v>
      </c>
      <c r="C194" s="81">
        <v>4</v>
      </c>
      <c r="D194" s="92">
        <v>0.0065809828237194815</v>
      </c>
      <c r="E194" s="92">
        <v>1.5314789170422551</v>
      </c>
      <c r="F194" s="81" t="s">
        <v>361</v>
      </c>
      <c r="G194" s="81" t="b">
        <v>0</v>
      </c>
      <c r="H194" s="81" t="b">
        <v>0</v>
      </c>
      <c r="I194" s="81" t="b">
        <v>0</v>
      </c>
      <c r="J194" s="81" t="b">
        <v>0</v>
      </c>
      <c r="K194" s="81" t="b">
        <v>0</v>
      </c>
      <c r="L194" s="81" t="b">
        <v>0</v>
      </c>
    </row>
    <row r="195" spans="1:12" ht="15">
      <c r="A195" s="80" t="s">
        <v>8706</v>
      </c>
      <c r="B195" s="81" t="s">
        <v>8696</v>
      </c>
      <c r="C195" s="81">
        <v>4</v>
      </c>
      <c r="D195" s="92">
        <v>0.0065809828237194815</v>
      </c>
      <c r="E195" s="92">
        <v>1.8325089127062364</v>
      </c>
      <c r="F195" s="81" t="s">
        <v>361</v>
      </c>
      <c r="G195" s="81" t="b">
        <v>0</v>
      </c>
      <c r="H195" s="81" t="b">
        <v>0</v>
      </c>
      <c r="I195" s="81" t="b">
        <v>0</v>
      </c>
      <c r="J195" s="81" t="b">
        <v>0</v>
      </c>
      <c r="K195" s="81" t="b">
        <v>0</v>
      </c>
      <c r="L195" s="81" t="b">
        <v>0</v>
      </c>
    </row>
    <row r="196" spans="1:12" ht="15">
      <c r="A196" s="80" t="s">
        <v>1097</v>
      </c>
      <c r="B196" s="81" t="s">
        <v>8711</v>
      </c>
      <c r="C196" s="81">
        <v>3</v>
      </c>
      <c r="D196" s="92">
        <v>0.005581971962315301</v>
      </c>
      <c r="E196" s="92">
        <v>1.9574476493145363</v>
      </c>
      <c r="F196" s="81" t="s">
        <v>361</v>
      </c>
      <c r="G196" s="81" t="b">
        <v>0</v>
      </c>
      <c r="H196" s="81" t="b">
        <v>0</v>
      </c>
      <c r="I196" s="81" t="b">
        <v>0</v>
      </c>
      <c r="J196" s="81" t="b">
        <v>0</v>
      </c>
      <c r="K196" s="81" t="b">
        <v>0</v>
      </c>
      <c r="L196" s="81" t="b">
        <v>0</v>
      </c>
    </row>
    <row r="197" spans="1:12" ht="15">
      <c r="A197" s="80" t="s">
        <v>8709</v>
      </c>
      <c r="B197" s="81" t="s">
        <v>8049</v>
      </c>
      <c r="C197" s="81">
        <v>3</v>
      </c>
      <c r="D197" s="92">
        <v>0.005581971962315301</v>
      </c>
      <c r="E197" s="92">
        <v>1.3931762188759738</v>
      </c>
      <c r="F197" s="81" t="s">
        <v>361</v>
      </c>
      <c r="G197" s="81" t="b">
        <v>0</v>
      </c>
      <c r="H197" s="81" t="b">
        <v>0</v>
      </c>
      <c r="I197" s="81" t="b">
        <v>0</v>
      </c>
      <c r="J197" s="81" t="b">
        <v>0</v>
      </c>
      <c r="K197" s="81" t="b">
        <v>0</v>
      </c>
      <c r="L197" s="81" t="b">
        <v>0</v>
      </c>
    </row>
    <row r="198" spans="1:12" ht="15">
      <c r="A198" s="80" t="s">
        <v>8699</v>
      </c>
      <c r="B198" s="81" t="s">
        <v>887</v>
      </c>
      <c r="C198" s="81">
        <v>3</v>
      </c>
      <c r="D198" s="92">
        <v>0.005581971962315301</v>
      </c>
      <c r="E198" s="92">
        <v>1.8325089127062364</v>
      </c>
      <c r="F198" s="81" t="s">
        <v>361</v>
      </c>
      <c r="G198" s="81" t="b">
        <v>0</v>
      </c>
      <c r="H198" s="81" t="b">
        <v>0</v>
      </c>
      <c r="I198" s="81" t="b">
        <v>0</v>
      </c>
      <c r="J198" s="81" t="b">
        <v>0</v>
      </c>
      <c r="K198" s="81" t="b">
        <v>0</v>
      </c>
      <c r="L198" s="81" t="b">
        <v>0</v>
      </c>
    </row>
    <row r="199" spans="1:12" ht="15">
      <c r="A199" s="80" t="s">
        <v>887</v>
      </c>
      <c r="B199" s="81" t="s">
        <v>8706</v>
      </c>
      <c r="C199" s="81">
        <v>3</v>
      </c>
      <c r="D199" s="92">
        <v>0.005581971962315301</v>
      </c>
      <c r="E199" s="92">
        <v>2.1335389083702174</v>
      </c>
      <c r="F199" s="81" t="s">
        <v>361</v>
      </c>
      <c r="G199" s="81" t="b">
        <v>0</v>
      </c>
      <c r="H199" s="81" t="b">
        <v>0</v>
      </c>
      <c r="I199" s="81" t="b">
        <v>0</v>
      </c>
      <c r="J199" s="81" t="b">
        <v>0</v>
      </c>
      <c r="K199" s="81" t="b">
        <v>0</v>
      </c>
      <c r="L199" s="81" t="b">
        <v>0</v>
      </c>
    </row>
    <row r="200" spans="1:12" ht="15">
      <c r="A200" s="80" t="s">
        <v>8049</v>
      </c>
      <c r="B200" s="81" t="s">
        <v>8694</v>
      </c>
      <c r="C200" s="81">
        <v>3</v>
      </c>
      <c r="D200" s="92">
        <v>0.005581971962315301</v>
      </c>
      <c r="E200" s="92">
        <v>0.5614421404196984</v>
      </c>
      <c r="F200" s="81" t="s">
        <v>361</v>
      </c>
      <c r="G200" s="81" t="b">
        <v>0</v>
      </c>
      <c r="H200" s="81" t="b">
        <v>0</v>
      </c>
      <c r="I200" s="81" t="b">
        <v>0</v>
      </c>
      <c r="J200" s="81" t="b">
        <v>0</v>
      </c>
      <c r="K200" s="81" t="b">
        <v>0</v>
      </c>
      <c r="L200" s="81" t="b">
        <v>0</v>
      </c>
    </row>
    <row r="201" spans="1:12" ht="15">
      <c r="A201" s="80" t="s">
        <v>1179</v>
      </c>
      <c r="B201" s="81" t="s">
        <v>619</v>
      </c>
      <c r="C201" s="81">
        <v>3</v>
      </c>
      <c r="D201" s="92">
        <v>0.005581971962315301</v>
      </c>
      <c r="E201" s="92">
        <v>1.8905008596839232</v>
      </c>
      <c r="F201" s="81" t="s">
        <v>361</v>
      </c>
      <c r="G201" s="81" t="b">
        <v>0</v>
      </c>
      <c r="H201" s="81" t="b">
        <v>0</v>
      </c>
      <c r="I201" s="81" t="b">
        <v>0</v>
      </c>
      <c r="J201" s="81" t="b">
        <v>0</v>
      </c>
      <c r="K201" s="81" t="b">
        <v>0</v>
      </c>
      <c r="L201" s="81" t="b">
        <v>0</v>
      </c>
    </row>
    <row r="202" spans="1:12" ht="15">
      <c r="A202" s="80" t="s">
        <v>587</v>
      </c>
      <c r="B202" s="81" t="s">
        <v>1097</v>
      </c>
      <c r="C202" s="81">
        <v>3</v>
      </c>
      <c r="D202" s="92">
        <v>0.005581971962315301</v>
      </c>
      <c r="E202" s="92">
        <v>2.2584776449785173</v>
      </c>
      <c r="F202" s="81" t="s">
        <v>361</v>
      </c>
      <c r="G202" s="81" t="b">
        <v>0</v>
      </c>
      <c r="H202" s="81" t="b">
        <v>0</v>
      </c>
      <c r="I202" s="81" t="b">
        <v>0</v>
      </c>
      <c r="J202" s="81" t="b">
        <v>0</v>
      </c>
      <c r="K202" s="81" t="b">
        <v>0</v>
      </c>
      <c r="L202" s="81" t="b">
        <v>0</v>
      </c>
    </row>
    <row r="203" spans="1:12" ht="15">
      <c r="A203" s="80" t="s">
        <v>8716</v>
      </c>
      <c r="B203" s="81" t="s">
        <v>619</v>
      </c>
      <c r="C203" s="81">
        <v>3</v>
      </c>
      <c r="D203" s="92">
        <v>0.005581971962315301</v>
      </c>
      <c r="E203" s="92">
        <v>1.8905008596839232</v>
      </c>
      <c r="F203" s="81" t="s">
        <v>361</v>
      </c>
      <c r="G203" s="81" t="b">
        <v>0</v>
      </c>
      <c r="H203" s="81" t="b">
        <v>0</v>
      </c>
      <c r="I203" s="81" t="b">
        <v>0</v>
      </c>
      <c r="J203" s="81" t="b">
        <v>0</v>
      </c>
      <c r="K203" s="81" t="b">
        <v>0</v>
      </c>
      <c r="L203" s="81" t="b">
        <v>0</v>
      </c>
    </row>
    <row r="204" spans="1:12" ht="15">
      <c r="A204" s="80" t="s">
        <v>8701</v>
      </c>
      <c r="B204" s="81" t="s">
        <v>8716</v>
      </c>
      <c r="C204" s="81">
        <v>3</v>
      </c>
      <c r="D204" s="92">
        <v>0.005581971962315301</v>
      </c>
      <c r="E204" s="92">
        <v>1.8325089127062364</v>
      </c>
      <c r="F204" s="81" t="s">
        <v>361</v>
      </c>
      <c r="G204" s="81" t="b">
        <v>0</v>
      </c>
      <c r="H204" s="81" t="b">
        <v>0</v>
      </c>
      <c r="I204" s="81" t="b">
        <v>0</v>
      </c>
      <c r="J204" s="81" t="b">
        <v>0</v>
      </c>
      <c r="K204" s="81" t="b">
        <v>0</v>
      </c>
      <c r="L204" s="81" t="b">
        <v>0</v>
      </c>
    </row>
    <row r="205" spans="1:12" ht="15">
      <c r="A205" s="80" t="s">
        <v>8049</v>
      </c>
      <c r="B205" s="81" t="s">
        <v>8720</v>
      </c>
      <c r="C205" s="81">
        <v>3</v>
      </c>
      <c r="D205" s="92">
        <v>0.005581971962315301</v>
      </c>
      <c r="E205" s="92">
        <v>1.2884408683559607</v>
      </c>
      <c r="F205" s="81" t="s">
        <v>361</v>
      </c>
      <c r="G205" s="81" t="b">
        <v>0</v>
      </c>
      <c r="H205" s="81" t="b">
        <v>0</v>
      </c>
      <c r="I205" s="81" t="b">
        <v>0</v>
      </c>
      <c r="J205" s="81" t="b">
        <v>0</v>
      </c>
      <c r="K205" s="81" t="b">
        <v>0</v>
      </c>
      <c r="L205" s="81" t="b">
        <v>0</v>
      </c>
    </row>
    <row r="206" spans="1:12" ht="15">
      <c r="A206" s="80" t="s">
        <v>8723</v>
      </c>
      <c r="B206" s="81" t="s">
        <v>8724</v>
      </c>
      <c r="C206" s="81">
        <v>3</v>
      </c>
      <c r="D206" s="92">
        <v>0.005581971962315301</v>
      </c>
      <c r="E206" s="92">
        <v>2.2584776449785173</v>
      </c>
      <c r="F206" s="81" t="s">
        <v>361</v>
      </c>
      <c r="G206" s="81" t="b">
        <v>0</v>
      </c>
      <c r="H206" s="81" t="b">
        <v>0</v>
      </c>
      <c r="I206" s="81" t="b">
        <v>0</v>
      </c>
      <c r="J206" s="81" t="b">
        <v>0</v>
      </c>
      <c r="K206" s="81" t="b">
        <v>0</v>
      </c>
      <c r="L206" s="81" t="b">
        <v>0</v>
      </c>
    </row>
    <row r="207" spans="1:12" ht="15">
      <c r="A207" s="80" t="s">
        <v>8728</v>
      </c>
      <c r="B207" s="81" t="s">
        <v>698</v>
      </c>
      <c r="C207" s="81">
        <v>3</v>
      </c>
      <c r="D207" s="92">
        <v>0.005581971962315301</v>
      </c>
      <c r="E207" s="92">
        <v>1.73559889969818</v>
      </c>
      <c r="F207" s="81" t="s">
        <v>361</v>
      </c>
      <c r="G207" s="81" t="b">
        <v>0</v>
      </c>
      <c r="H207" s="81" t="b">
        <v>0</v>
      </c>
      <c r="I207" s="81" t="b">
        <v>0</v>
      </c>
      <c r="J207" s="81" t="b">
        <v>0</v>
      </c>
      <c r="K207" s="81" t="b">
        <v>0</v>
      </c>
      <c r="L207" s="81" t="b">
        <v>0</v>
      </c>
    </row>
    <row r="208" spans="1:12" ht="15">
      <c r="A208" s="80" t="s">
        <v>1322</v>
      </c>
      <c r="B208" s="81" t="s">
        <v>586</v>
      </c>
      <c r="C208" s="81">
        <v>3</v>
      </c>
      <c r="D208" s="92">
        <v>0.005581971962315301</v>
      </c>
      <c r="E208" s="92">
        <v>1.911690158753861</v>
      </c>
      <c r="F208" s="81" t="s">
        <v>361</v>
      </c>
      <c r="G208" s="81" t="b">
        <v>0</v>
      </c>
      <c r="H208" s="81" t="b">
        <v>0</v>
      </c>
      <c r="I208" s="81" t="b">
        <v>0</v>
      </c>
      <c r="J208" s="81" t="b">
        <v>0</v>
      </c>
      <c r="K208" s="81" t="b">
        <v>0</v>
      </c>
      <c r="L208" s="81" t="b">
        <v>0</v>
      </c>
    </row>
    <row r="209" spans="1:12" ht="15">
      <c r="A209" s="80" t="s">
        <v>8045</v>
      </c>
      <c r="B209" s="81" t="s">
        <v>458</v>
      </c>
      <c r="C209" s="81">
        <v>3</v>
      </c>
      <c r="D209" s="92">
        <v>0.005581971962315301</v>
      </c>
      <c r="E209" s="92">
        <v>1.5595076406424988</v>
      </c>
      <c r="F209" s="81" t="s">
        <v>361</v>
      </c>
      <c r="G209" s="81" t="b">
        <v>0</v>
      </c>
      <c r="H209" s="81" t="b">
        <v>0</v>
      </c>
      <c r="I209" s="81" t="b">
        <v>0</v>
      </c>
      <c r="J209" s="81" t="b">
        <v>0</v>
      </c>
      <c r="K209" s="81" t="b">
        <v>0</v>
      </c>
      <c r="L209" s="81" t="b">
        <v>0</v>
      </c>
    </row>
    <row r="210" spans="1:12" ht="15">
      <c r="A210" s="80" t="s">
        <v>8697</v>
      </c>
      <c r="B210" s="81" t="s">
        <v>1179</v>
      </c>
      <c r="C210" s="81">
        <v>3</v>
      </c>
      <c r="D210" s="92">
        <v>0.005581971962315301</v>
      </c>
      <c r="E210" s="92">
        <v>1.7813563902588552</v>
      </c>
      <c r="F210" s="81" t="s">
        <v>361</v>
      </c>
      <c r="G210" s="81" t="b">
        <v>0</v>
      </c>
      <c r="H210" s="81" t="b">
        <v>0</v>
      </c>
      <c r="I210" s="81" t="b">
        <v>0</v>
      </c>
      <c r="J210" s="81" t="b">
        <v>0</v>
      </c>
      <c r="K210" s="81" t="b">
        <v>0</v>
      </c>
      <c r="L210" s="81" t="b">
        <v>0</v>
      </c>
    </row>
    <row r="211" spans="1:12" ht="15">
      <c r="A211" s="80" t="s">
        <v>1051</v>
      </c>
      <c r="B211" s="81" t="s">
        <v>8728</v>
      </c>
      <c r="C211" s="81">
        <v>3</v>
      </c>
      <c r="D211" s="92">
        <v>0.005581971962315301</v>
      </c>
      <c r="E211" s="92">
        <v>1.5314789170422551</v>
      </c>
      <c r="F211" s="81" t="s">
        <v>361</v>
      </c>
      <c r="G211" s="81" t="b">
        <v>0</v>
      </c>
      <c r="H211" s="81" t="b">
        <v>0</v>
      </c>
      <c r="I211" s="81" t="b">
        <v>0</v>
      </c>
      <c r="J211" s="81" t="b">
        <v>0</v>
      </c>
      <c r="K211" s="81" t="b">
        <v>0</v>
      </c>
      <c r="L211" s="81" t="b">
        <v>0</v>
      </c>
    </row>
    <row r="212" spans="1:12" ht="15">
      <c r="A212" s="80" t="s">
        <v>619</v>
      </c>
      <c r="B212" s="81" t="s">
        <v>8709</v>
      </c>
      <c r="C212" s="81">
        <v>3</v>
      </c>
      <c r="D212" s="92">
        <v>0.005581971962315301</v>
      </c>
      <c r="E212" s="92">
        <v>1.9574476493145363</v>
      </c>
      <c r="F212" s="81" t="s">
        <v>361</v>
      </c>
      <c r="G212" s="81" t="b">
        <v>0</v>
      </c>
      <c r="H212" s="81" t="b">
        <v>0</v>
      </c>
      <c r="I212" s="81" t="b">
        <v>0</v>
      </c>
      <c r="J212" s="81" t="b">
        <v>0</v>
      </c>
      <c r="K212" s="81" t="b">
        <v>0</v>
      </c>
      <c r="L212" s="81" t="b">
        <v>0</v>
      </c>
    </row>
    <row r="213" spans="1:12" ht="15">
      <c r="A213" s="80" t="s">
        <v>8701</v>
      </c>
      <c r="B213" s="81" t="s">
        <v>587</v>
      </c>
      <c r="C213" s="81">
        <v>3</v>
      </c>
      <c r="D213" s="92">
        <v>0.005581971962315301</v>
      </c>
      <c r="E213" s="92">
        <v>1.8325089127062364</v>
      </c>
      <c r="F213" s="81" t="s">
        <v>361</v>
      </c>
      <c r="G213" s="81" t="b">
        <v>0</v>
      </c>
      <c r="H213" s="81" t="b">
        <v>0</v>
      </c>
      <c r="I213" s="81" t="b">
        <v>0</v>
      </c>
      <c r="J213" s="81" t="b">
        <v>0</v>
      </c>
      <c r="K213" s="81" t="b">
        <v>0</v>
      </c>
      <c r="L213" s="81" t="b">
        <v>0</v>
      </c>
    </row>
    <row r="214" spans="1:12" ht="15">
      <c r="A214" s="80" t="s">
        <v>8695</v>
      </c>
      <c r="B214" s="81" t="s">
        <v>390</v>
      </c>
      <c r="C214" s="81">
        <v>3</v>
      </c>
      <c r="D214" s="92">
        <v>0.005581971962315301</v>
      </c>
      <c r="E214" s="92">
        <v>1.8905008596839232</v>
      </c>
      <c r="F214" s="81" t="s">
        <v>361</v>
      </c>
      <c r="G214" s="81" t="b">
        <v>0</v>
      </c>
      <c r="H214" s="81" t="b">
        <v>0</v>
      </c>
      <c r="I214" s="81" t="b">
        <v>0</v>
      </c>
      <c r="J214" s="81" t="b">
        <v>0</v>
      </c>
      <c r="K214" s="81" t="b">
        <v>0</v>
      </c>
      <c r="L214" s="81" t="b">
        <v>0</v>
      </c>
    </row>
    <row r="215" spans="1:12" ht="15">
      <c r="A215" s="80" t="s">
        <v>8720</v>
      </c>
      <c r="B215" s="81" t="s">
        <v>585</v>
      </c>
      <c r="C215" s="81">
        <v>3</v>
      </c>
      <c r="D215" s="92">
        <v>0.005581971962315301</v>
      </c>
      <c r="E215" s="92">
        <v>1.73559889969818</v>
      </c>
      <c r="F215" s="81" t="s">
        <v>361</v>
      </c>
      <c r="G215" s="81" t="b">
        <v>0</v>
      </c>
      <c r="H215" s="81" t="b">
        <v>0</v>
      </c>
      <c r="I215" s="81" t="b">
        <v>0</v>
      </c>
      <c r="J215" s="81" t="b">
        <v>0</v>
      </c>
      <c r="K215" s="81" t="b">
        <v>0</v>
      </c>
      <c r="L215" s="81" t="b">
        <v>0</v>
      </c>
    </row>
    <row r="216" spans="1:12" ht="15">
      <c r="A216" s="80" t="s">
        <v>8718</v>
      </c>
      <c r="B216" s="81" t="s">
        <v>8744</v>
      </c>
      <c r="C216" s="81">
        <v>2</v>
      </c>
      <c r="D216" s="92">
        <v>0.004328525879666573</v>
      </c>
      <c r="E216" s="92">
        <v>2.1335389083702174</v>
      </c>
      <c r="F216" s="81" t="s">
        <v>361</v>
      </c>
      <c r="G216" s="81" t="b">
        <v>0</v>
      </c>
      <c r="H216" s="81" t="b">
        <v>0</v>
      </c>
      <c r="I216" s="81" t="b">
        <v>0</v>
      </c>
      <c r="J216" s="81" t="b">
        <v>0</v>
      </c>
      <c r="K216" s="81" t="b">
        <v>0</v>
      </c>
      <c r="L216" s="81" t="b">
        <v>0</v>
      </c>
    </row>
    <row r="217" spans="1:12" ht="15">
      <c r="A217" s="80" t="s">
        <v>8694</v>
      </c>
      <c r="B217" s="81" t="s">
        <v>8711</v>
      </c>
      <c r="C217" s="81">
        <v>2</v>
      </c>
      <c r="D217" s="92">
        <v>0.004328525879666573</v>
      </c>
      <c r="E217" s="92">
        <v>1.0543576623225925</v>
      </c>
      <c r="F217" s="81" t="s">
        <v>361</v>
      </c>
      <c r="G217" s="81" t="b">
        <v>0</v>
      </c>
      <c r="H217" s="81" t="b">
        <v>0</v>
      </c>
      <c r="I217" s="81" t="b">
        <v>0</v>
      </c>
      <c r="J217" s="81" t="b">
        <v>0</v>
      </c>
      <c r="K217" s="81" t="b">
        <v>0</v>
      </c>
      <c r="L217" s="81" t="b">
        <v>0</v>
      </c>
    </row>
    <row r="218" spans="1:12" ht="15">
      <c r="A218" s="80" t="s">
        <v>8738</v>
      </c>
      <c r="B218" s="81" t="s">
        <v>1048</v>
      </c>
      <c r="C218" s="81">
        <v>2</v>
      </c>
      <c r="D218" s="92">
        <v>0.004328525879666573</v>
      </c>
      <c r="E218" s="92">
        <v>2.2584776449785173</v>
      </c>
      <c r="F218" s="81" t="s">
        <v>361</v>
      </c>
      <c r="G218" s="81" t="b">
        <v>0</v>
      </c>
      <c r="H218" s="81" t="b">
        <v>0</v>
      </c>
      <c r="I218" s="81" t="b">
        <v>0</v>
      </c>
      <c r="J218" s="81" t="b">
        <v>0</v>
      </c>
      <c r="K218" s="81" t="b">
        <v>0</v>
      </c>
      <c r="L218" s="81" t="b">
        <v>0</v>
      </c>
    </row>
    <row r="219" spans="1:12" ht="15">
      <c r="A219" s="80" t="s">
        <v>619</v>
      </c>
      <c r="B219" s="81" t="s">
        <v>8694</v>
      </c>
      <c r="C219" s="81">
        <v>2</v>
      </c>
      <c r="D219" s="92">
        <v>0.004328525879666573</v>
      </c>
      <c r="E219" s="92">
        <v>1.0543576623225925</v>
      </c>
      <c r="F219" s="81" t="s">
        <v>361</v>
      </c>
      <c r="G219" s="81" t="b">
        <v>0</v>
      </c>
      <c r="H219" s="81" t="b">
        <v>0</v>
      </c>
      <c r="I219" s="81" t="b">
        <v>0</v>
      </c>
      <c r="J219" s="81" t="b">
        <v>0</v>
      </c>
      <c r="K219" s="81" t="b">
        <v>0</v>
      </c>
      <c r="L219" s="81" t="b">
        <v>0</v>
      </c>
    </row>
    <row r="220" spans="1:12" ht="15">
      <c r="A220" s="80" t="s">
        <v>392</v>
      </c>
      <c r="B220" s="81" t="s">
        <v>1110</v>
      </c>
      <c r="C220" s="81">
        <v>2</v>
      </c>
      <c r="D220" s="92">
        <v>0.004328525879666573</v>
      </c>
      <c r="E220" s="92">
        <v>2.4345689040341987</v>
      </c>
      <c r="F220" s="81" t="s">
        <v>361</v>
      </c>
      <c r="G220" s="81" t="b">
        <v>0</v>
      </c>
      <c r="H220" s="81" t="b">
        <v>0</v>
      </c>
      <c r="I220" s="81" t="b">
        <v>0</v>
      </c>
      <c r="J220" s="81" t="b">
        <v>0</v>
      </c>
      <c r="K220" s="81" t="b">
        <v>0</v>
      </c>
      <c r="L220" s="81" t="b">
        <v>0</v>
      </c>
    </row>
    <row r="221" spans="1:12" ht="15">
      <c r="A221" s="80" t="s">
        <v>620</v>
      </c>
      <c r="B221" s="81" t="s">
        <v>414</v>
      </c>
      <c r="C221" s="81">
        <v>2</v>
      </c>
      <c r="D221" s="92">
        <v>0.004328525879666573</v>
      </c>
      <c r="E221" s="92">
        <v>2.4345689040341987</v>
      </c>
      <c r="F221" s="81" t="s">
        <v>361</v>
      </c>
      <c r="G221" s="81" t="b">
        <v>0</v>
      </c>
      <c r="H221" s="81" t="b">
        <v>0</v>
      </c>
      <c r="I221" s="81" t="b">
        <v>0</v>
      </c>
      <c r="J221" s="81" t="b">
        <v>0</v>
      </c>
      <c r="K221" s="81" t="b">
        <v>0</v>
      </c>
      <c r="L221" s="81" t="b">
        <v>0</v>
      </c>
    </row>
    <row r="222" spans="1:12" ht="15">
      <c r="A222" s="80" t="s">
        <v>471</v>
      </c>
      <c r="B222" s="81" t="s">
        <v>8736</v>
      </c>
      <c r="C222" s="81">
        <v>2</v>
      </c>
      <c r="D222" s="92">
        <v>0.004328525879666573</v>
      </c>
      <c r="E222" s="92">
        <v>2.4345689040341987</v>
      </c>
      <c r="F222" s="81" t="s">
        <v>361</v>
      </c>
      <c r="G222" s="81" t="b">
        <v>0</v>
      </c>
      <c r="H222" s="81" t="b">
        <v>0</v>
      </c>
      <c r="I222" s="81" t="b">
        <v>0</v>
      </c>
      <c r="J222" s="81" t="b">
        <v>0</v>
      </c>
      <c r="K222" s="81" t="b">
        <v>0</v>
      </c>
      <c r="L222" s="81" t="b">
        <v>0</v>
      </c>
    </row>
    <row r="223" spans="1:12" ht="15">
      <c r="A223" s="80" t="s">
        <v>8049</v>
      </c>
      <c r="B223" s="81" t="s">
        <v>1136</v>
      </c>
      <c r="C223" s="81">
        <v>2</v>
      </c>
      <c r="D223" s="92">
        <v>0.004328525879666573</v>
      </c>
      <c r="E223" s="92">
        <v>1.2884408683559607</v>
      </c>
      <c r="F223" s="81" t="s">
        <v>361</v>
      </c>
      <c r="G223" s="81" t="b">
        <v>0</v>
      </c>
      <c r="H223" s="81" t="b">
        <v>0</v>
      </c>
      <c r="I223" s="81" t="b">
        <v>0</v>
      </c>
      <c r="J223" s="81" t="b">
        <v>0</v>
      </c>
      <c r="K223" s="81" t="b">
        <v>0</v>
      </c>
      <c r="L223" s="81" t="b">
        <v>0</v>
      </c>
    </row>
    <row r="224" spans="1:12" ht="15">
      <c r="A224" s="80" t="s">
        <v>8733</v>
      </c>
      <c r="B224" s="81" t="s">
        <v>8732</v>
      </c>
      <c r="C224" s="81">
        <v>2</v>
      </c>
      <c r="D224" s="92">
        <v>0.004328525879666573</v>
      </c>
      <c r="E224" s="92">
        <v>2.4345689040341987</v>
      </c>
      <c r="F224" s="81" t="s">
        <v>361</v>
      </c>
      <c r="G224" s="81" t="b">
        <v>0</v>
      </c>
      <c r="H224" s="81" t="b">
        <v>0</v>
      </c>
      <c r="I224" s="81" t="b">
        <v>0</v>
      </c>
      <c r="J224" s="81" t="b">
        <v>0</v>
      </c>
      <c r="K224" s="81" t="b">
        <v>0</v>
      </c>
      <c r="L224" s="81" t="b">
        <v>0</v>
      </c>
    </row>
    <row r="225" spans="1:12" ht="15">
      <c r="A225" s="80" t="s">
        <v>423</v>
      </c>
      <c r="B225" s="81" t="s">
        <v>1286</v>
      </c>
      <c r="C225" s="81">
        <v>2</v>
      </c>
      <c r="D225" s="92">
        <v>0.004328525879666573</v>
      </c>
      <c r="E225" s="92">
        <v>2.2584776449785173</v>
      </c>
      <c r="F225" s="81" t="s">
        <v>361</v>
      </c>
      <c r="G225" s="81" t="b">
        <v>0</v>
      </c>
      <c r="H225" s="81" t="b">
        <v>0</v>
      </c>
      <c r="I225" s="81" t="b">
        <v>0</v>
      </c>
      <c r="J225" s="81" t="b">
        <v>0</v>
      </c>
      <c r="K225" s="81" t="b">
        <v>0</v>
      </c>
      <c r="L225" s="81" t="b">
        <v>0</v>
      </c>
    </row>
    <row r="226" spans="1:12" ht="15">
      <c r="A226" s="80" t="s">
        <v>8750</v>
      </c>
      <c r="B226" s="81" t="s">
        <v>1379</v>
      </c>
      <c r="C226" s="81">
        <v>2</v>
      </c>
      <c r="D226" s="92">
        <v>0.004328525879666573</v>
      </c>
      <c r="E226" s="92">
        <v>2.4345689040341987</v>
      </c>
      <c r="F226" s="81" t="s">
        <v>361</v>
      </c>
      <c r="G226" s="81" t="b">
        <v>0</v>
      </c>
      <c r="H226" s="81" t="b">
        <v>0</v>
      </c>
      <c r="I226" s="81" t="b">
        <v>0</v>
      </c>
      <c r="J226" s="81" t="b">
        <v>0</v>
      </c>
      <c r="K226" s="81" t="b">
        <v>0</v>
      </c>
      <c r="L226" s="81" t="b">
        <v>0</v>
      </c>
    </row>
    <row r="227" spans="1:12" ht="15">
      <c r="A227" s="80" t="s">
        <v>1110</v>
      </c>
      <c r="B227" s="81" t="s">
        <v>620</v>
      </c>
      <c r="C227" s="81">
        <v>2</v>
      </c>
      <c r="D227" s="92">
        <v>0.004328525879666573</v>
      </c>
      <c r="E227" s="92">
        <v>2.4345689040341987</v>
      </c>
      <c r="F227" s="81" t="s">
        <v>361</v>
      </c>
      <c r="G227" s="81" t="b">
        <v>0</v>
      </c>
      <c r="H227" s="81" t="b">
        <v>0</v>
      </c>
      <c r="I227" s="81" t="b">
        <v>0</v>
      </c>
      <c r="J227" s="81" t="b">
        <v>0</v>
      </c>
      <c r="K227" s="81" t="b">
        <v>0</v>
      </c>
      <c r="L227" s="81" t="b">
        <v>0</v>
      </c>
    </row>
    <row r="228" spans="1:12" ht="15">
      <c r="A228" s="80" t="s">
        <v>8697</v>
      </c>
      <c r="B228" s="81" t="s">
        <v>8730</v>
      </c>
      <c r="C228" s="81">
        <v>2</v>
      </c>
      <c r="D228" s="92">
        <v>0.004328525879666573</v>
      </c>
      <c r="E228" s="92">
        <v>1.7813563902588552</v>
      </c>
      <c r="F228" s="81" t="s">
        <v>361</v>
      </c>
      <c r="G228" s="81" t="b">
        <v>0</v>
      </c>
      <c r="H228" s="81" t="b">
        <v>0</v>
      </c>
      <c r="I228" s="81" t="b">
        <v>0</v>
      </c>
      <c r="J228" s="81" t="b">
        <v>0</v>
      </c>
      <c r="K228" s="81" t="b">
        <v>0</v>
      </c>
      <c r="L228" s="81" t="b">
        <v>0</v>
      </c>
    </row>
    <row r="229" spans="1:12" ht="15">
      <c r="A229" s="80" t="s">
        <v>1286</v>
      </c>
      <c r="B229" s="81" t="s">
        <v>701</v>
      </c>
      <c r="C229" s="81">
        <v>2</v>
      </c>
      <c r="D229" s="92">
        <v>0.004328525879666573</v>
      </c>
      <c r="E229" s="92">
        <v>2.4345689040341987</v>
      </c>
      <c r="F229" s="81" t="s">
        <v>361</v>
      </c>
      <c r="G229" s="81" t="b">
        <v>0</v>
      </c>
      <c r="H229" s="81" t="b">
        <v>0</v>
      </c>
      <c r="I229" s="81" t="b">
        <v>0</v>
      </c>
      <c r="J229" s="81" t="b">
        <v>0</v>
      </c>
      <c r="K229" s="81" t="b">
        <v>0</v>
      </c>
      <c r="L229" s="81" t="b">
        <v>0</v>
      </c>
    </row>
    <row r="230" spans="1:12" ht="15">
      <c r="A230" s="80" t="s">
        <v>1283</v>
      </c>
      <c r="B230" s="81" t="s">
        <v>8049</v>
      </c>
      <c r="C230" s="81">
        <v>2</v>
      </c>
      <c r="D230" s="92">
        <v>0.004328525879666573</v>
      </c>
      <c r="E230" s="92">
        <v>1.3931762188759738</v>
      </c>
      <c r="F230" s="81" t="s">
        <v>361</v>
      </c>
      <c r="G230" s="81" t="b">
        <v>0</v>
      </c>
      <c r="H230" s="81" t="b">
        <v>0</v>
      </c>
      <c r="I230" s="81" t="b">
        <v>0</v>
      </c>
      <c r="J230" s="81" t="b">
        <v>0</v>
      </c>
      <c r="K230" s="81" t="b">
        <v>0</v>
      </c>
      <c r="L230" s="81" t="b">
        <v>0</v>
      </c>
    </row>
    <row r="231" spans="1:12" ht="15">
      <c r="A231" s="80" t="s">
        <v>8730</v>
      </c>
      <c r="B231" s="81" t="s">
        <v>985</v>
      </c>
      <c r="C231" s="81">
        <v>2</v>
      </c>
      <c r="D231" s="92">
        <v>0.004328525879666573</v>
      </c>
      <c r="E231" s="92">
        <v>2.4345689040341987</v>
      </c>
      <c r="F231" s="81" t="s">
        <v>361</v>
      </c>
      <c r="G231" s="81" t="b">
        <v>0</v>
      </c>
      <c r="H231" s="81" t="b">
        <v>0</v>
      </c>
      <c r="I231" s="81" t="b">
        <v>0</v>
      </c>
      <c r="J231" s="81" t="b">
        <v>0</v>
      </c>
      <c r="K231" s="81" t="b">
        <v>0</v>
      </c>
      <c r="L231" s="81" t="b">
        <v>0</v>
      </c>
    </row>
    <row r="232" spans="1:12" ht="15">
      <c r="A232" s="80" t="s">
        <v>390</v>
      </c>
      <c r="B232" s="81" t="s">
        <v>8735</v>
      </c>
      <c r="C232" s="81">
        <v>2</v>
      </c>
      <c r="D232" s="92">
        <v>0.004328525879666573</v>
      </c>
      <c r="E232" s="92">
        <v>1.890500859683923</v>
      </c>
      <c r="F232" s="81" t="s">
        <v>361</v>
      </c>
      <c r="G232" s="81" t="b">
        <v>0</v>
      </c>
      <c r="H232" s="81" t="b">
        <v>0</v>
      </c>
      <c r="I232" s="81" t="b">
        <v>0</v>
      </c>
      <c r="J232" s="81" t="b">
        <v>0</v>
      </c>
      <c r="K232" s="81" t="b">
        <v>0</v>
      </c>
      <c r="L232" s="81" t="b">
        <v>0</v>
      </c>
    </row>
    <row r="233" spans="1:12" ht="15">
      <c r="A233" s="80" t="s">
        <v>8736</v>
      </c>
      <c r="B233" s="81" t="s">
        <v>600</v>
      </c>
      <c r="C233" s="81">
        <v>2</v>
      </c>
      <c r="D233" s="92">
        <v>0.004328525879666573</v>
      </c>
      <c r="E233" s="92">
        <v>2.4345689040341987</v>
      </c>
      <c r="F233" s="81" t="s">
        <v>361</v>
      </c>
      <c r="G233" s="81" t="b">
        <v>0</v>
      </c>
      <c r="H233" s="81" t="b">
        <v>0</v>
      </c>
      <c r="I233" s="81" t="b">
        <v>0</v>
      </c>
      <c r="J233" s="81" t="b">
        <v>0</v>
      </c>
      <c r="K233" s="81" t="b">
        <v>0</v>
      </c>
      <c r="L233" s="81" t="b">
        <v>0</v>
      </c>
    </row>
    <row r="234" spans="1:12" ht="15">
      <c r="A234" s="80" t="s">
        <v>1346</v>
      </c>
      <c r="B234" s="81" t="s">
        <v>8718</v>
      </c>
      <c r="C234" s="81">
        <v>2</v>
      </c>
      <c r="D234" s="92">
        <v>0.004328525879666573</v>
      </c>
      <c r="E234" s="92">
        <v>2.1335389083702174</v>
      </c>
      <c r="F234" s="81" t="s">
        <v>361</v>
      </c>
      <c r="G234" s="81" t="b">
        <v>0</v>
      </c>
      <c r="H234" s="81" t="b">
        <v>0</v>
      </c>
      <c r="I234" s="81" t="b">
        <v>0</v>
      </c>
      <c r="J234" s="81" t="b">
        <v>0</v>
      </c>
      <c r="K234" s="81" t="b">
        <v>0</v>
      </c>
      <c r="L234" s="81" t="b">
        <v>0</v>
      </c>
    </row>
    <row r="235" spans="1:12" ht="15">
      <c r="A235" s="80" t="s">
        <v>8744</v>
      </c>
      <c r="B235" s="81" t="s">
        <v>786</v>
      </c>
      <c r="C235" s="81">
        <v>2</v>
      </c>
      <c r="D235" s="92">
        <v>0.004328525879666573</v>
      </c>
      <c r="E235" s="92">
        <v>2.4345689040341987</v>
      </c>
      <c r="F235" s="81" t="s">
        <v>361</v>
      </c>
      <c r="G235" s="81" t="b">
        <v>0</v>
      </c>
      <c r="H235" s="81" t="b">
        <v>0</v>
      </c>
      <c r="I235" s="81" t="b">
        <v>0</v>
      </c>
      <c r="J235" s="81" t="b">
        <v>0</v>
      </c>
      <c r="K235" s="81" t="b">
        <v>0</v>
      </c>
      <c r="L235" s="81" t="b">
        <v>0</v>
      </c>
    </row>
    <row r="236" spans="1:12" ht="15">
      <c r="A236" s="80" t="s">
        <v>600</v>
      </c>
      <c r="B236" s="81" t="s">
        <v>440</v>
      </c>
      <c r="C236" s="81">
        <v>2</v>
      </c>
      <c r="D236" s="92">
        <v>0.004328525879666573</v>
      </c>
      <c r="E236" s="92">
        <v>2.4345689040341987</v>
      </c>
      <c r="F236" s="81" t="s">
        <v>361</v>
      </c>
      <c r="G236" s="81" t="b">
        <v>0</v>
      </c>
      <c r="H236" s="81" t="b">
        <v>0</v>
      </c>
      <c r="I236" s="81" t="b">
        <v>0</v>
      </c>
      <c r="J236" s="81" t="b">
        <v>0</v>
      </c>
      <c r="K236" s="81" t="b">
        <v>0</v>
      </c>
      <c r="L236" s="81" t="b">
        <v>0</v>
      </c>
    </row>
    <row r="237" spans="1:12" ht="15">
      <c r="A237" s="80" t="s">
        <v>1048</v>
      </c>
      <c r="B237" s="81" t="s">
        <v>594</v>
      </c>
      <c r="C237" s="81">
        <v>2</v>
      </c>
      <c r="D237" s="92">
        <v>0.004328525879666573</v>
      </c>
      <c r="E237" s="92">
        <v>2.2584776449785173</v>
      </c>
      <c r="F237" s="81" t="s">
        <v>361</v>
      </c>
      <c r="G237" s="81" t="b">
        <v>0</v>
      </c>
      <c r="H237" s="81" t="b">
        <v>0</v>
      </c>
      <c r="I237" s="81" t="b">
        <v>0</v>
      </c>
      <c r="J237" s="81" t="b">
        <v>0</v>
      </c>
      <c r="K237" s="81" t="b">
        <v>0</v>
      </c>
      <c r="L237" s="81" t="b">
        <v>0</v>
      </c>
    </row>
    <row r="238" spans="1:12" ht="15">
      <c r="A238" s="80" t="s">
        <v>8739</v>
      </c>
      <c r="B238" s="81" t="s">
        <v>8697</v>
      </c>
      <c r="C238" s="81">
        <v>2</v>
      </c>
      <c r="D238" s="92">
        <v>0.004328525879666573</v>
      </c>
      <c r="E238" s="92">
        <v>1.7813563902588552</v>
      </c>
      <c r="F238" s="81" t="s">
        <v>361</v>
      </c>
      <c r="G238" s="81" t="b">
        <v>0</v>
      </c>
      <c r="H238" s="81" t="b">
        <v>0</v>
      </c>
      <c r="I238" s="81" t="b">
        <v>0</v>
      </c>
      <c r="J238" s="81" t="b">
        <v>0</v>
      </c>
      <c r="K238" s="81" t="b">
        <v>0</v>
      </c>
      <c r="L238" s="81" t="b">
        <v>0</v>
      </c>
    </row>
    <row r="239" spans="1:12" ht="15">
      <c r="A239" s="80" t="s">
        <v>1136</v>
      </c>
      <c r="B239" s="81" t="s">
        <v>392</v>
      </c>
      <c r="C239" s="81">
        <v>2</v>
      </c>
      <c r="D239" s="92">
        <v>0.004328525879666573</v>
      </c>
      <c r="E239" s="92">
        <v>2.4345689040341987</v>
      </c>
      <c r="F239" s="81" t="s">
        <v>361</v>
      </c>
      <c r="G239" s="81" t="b">
        <v>0</v>
      </c>
      <c r="H239" s="81" t="b">
        <v>0</v>
      </c>
      <c r="I239" s="81" t="b">
        <v>0</v>
      </c>
      <c r="J239" s="81" t="b">
        <v>0</v>
      </c>
      <c r="K239" s="81" t="b">
        <v>0</v>
      </c>
      <c r="L239" s="81" t="b">
        <v>0</v>
      </c>
    </row>
    <row r="240" spans="1:12" ht="15">
      <c r="A240" s="80" t="s">
        <v>8735</v>
      </c>
      <c r="B240" s="81" t="s">
        <v>8710</v>
      </c>
      <c r="C240" s="81">
        <v>2</v>
      </c>
      <c r="D240" s="92">
        <v>0.004328525879666573</v>
      </c>
      <c r="E240" s="92">
        <v>1.9574476493145363</v>
      </c>
      <c r="F240" s="81" t="s">
        <v>361</v>
      </c>
      <c r="G240" s="81" t="b">
        <v>0</v>
      </c>
      <c r="H240" s="81" t="b">
        <v>0</v>
      </c>
      <c r="I240" s="81" t="b">
        <v>0</v>
      </c>
      <c r="J240" s="81" t="b">
        <v>0</v>
      </c>
      <c r="K240" s="81" t="b">
        <v>0</v>
      </c>
      <c r="L240" s="81" t="b">
        <v>0</v>
      </c>
    </row>
    <row r="241" spans="1:12" ht="15">
      <c r="A241" s="80" t="s">
        <v>8711</v>
      </c>
      <c r="B241" s="81" t="s">
        <v>390</v>
      </c>
      <c r="C241" s="81">
        <v>2</v>
      </c>
      <c r="D241" s="92">
        <v>0.004328525879666573</v>
      </c>
      <c r="E241" s="92">
        <v>1.5894708640199418</v>
      </c>
      <c r="F241" s="81" t="s">
        <v>361</v>
      </c>
      <c r="G241" s="81" t="b">
        <v>0</v>
      </c>
      <c r="H241" s="81" t="b">
        <v>0</v>
      </c>
      <c r="I241" s="81" t="b">
        <v>0</v>
      </c>
      <c r="J241" s="81" t="b">
        <v>0</v>
      </c>
      <c r="K241" s="81" t="b">
        <v>0</v>
      </c>
      <c r="L241" s="81" t="b">
        <v>0</v>
      </c>
    </row>
    <row r="242" spans="1:12" ht="15">
      <c r="A242" s="80" t="s">
        <v>786</v>
      </c>
      <c r="B242" s="81" t="s">
        <v>8751</v>
      </c>
      <c r="C242" s="81">
        <v>2</v>
      </c>
      <c r="D242" s="92">
        <v>0.004328525879666573</v>
      </c>
      <c r="E242" s="92">
        <v>2.4345689040341987</v>
      </c>
      <c r="F242" s="81" t="s">
        <v>361</v>
      </c>
      <c r="G242" s="81" t="b">
        <v>0</v>
      </c>
      <c r="H242" s="81" t="b">
        <v>0</v>
      </c>
      <c r="I242" s="81" t="b">
        <v>0</v>
      </c>
      <c r="J242" s="81" t="b">
        <v>0</v>
      </c>
      <c r="K242" s="81" t="b">
        <v>0</v>
      </c>
      <c r="L242" s="81" t="b">
        <v>0</v>
      </c>
    </row>
    <row r="243" spans="1:12" ht="15">
      <c r="A243" s="80" t="s">
        <v>432</v>
      </c>
      <c r="B243" s="81" t="s">
        <v>8752</v>
      </c>
      <c r="C243" s="81">
        <v>2</v>
      </c>
      <c r="D243" s="92">
        <v>0.004328525879666573</v>
      </c>
      <c r="E243" s="92">
        <v>2.4345689040341987</v>
      </c>
      <c r="F243" s="81" t="s">
        <v>361</v>
      </c>
      <c r="G243" s="81" t="b">
        <v>1</v>
      </c>
      <c r="H243" s="81" t="b">
        <v>0</v>
      </c>
      <c r="I243" s="81" t="b">
        <v>0</v>
      </c>
      <c r="J243" s="81" t="b">
        <v>0</v>
      </c>
      <c r="K243" s="81" t="b">
        <v>0</v>
      </c>
      <c r="L243" s="81" t="b">
        <v>0</v>
      </c>
    </row>
    <row r="244" spans="1:12" ht="15">
      <c r="A244" s="80" t="s">
        <v>8752</v>
      </c>
      <c r="B244" s="81" t="s">
        <v>1283</v>
      </c>
      <c r="C244" s="81">
        <v>2</v>
      </c>
      <c r="D244" s="92">
        <v>0.004328525879666573</v>
      </c>
      <c r="E244" s="92">
        <v>2.4345689040341987</v>
      </c>
      <c r="F244" s="81" t="s">
        <v>361</v>
      </c>
      <c r="G244" s="81" t="b">
        <v>0</v>
      </c>
      <c r="H244" s="81" t="b">
        <v>0</v>
      </c>
      <c r="I244" s="81" t="b">
        <v>0</v>
      </c>
      <c r="J244" s="81" t="b">
        <v>0</v>
      </c>
      <c r="K244" s="81" t="b">
        <v>0</v>
      </c>
      <c r="L244" s="81" t="b">
        <v>0</v>
      </c>
    </row>
    <row r="245" spans="1:12" ht="15">
      <c r="A245" s="80" t="s">
        <v>8049</v>
      </c>
      <c r="B245" s="81" t="s">
        <v>698</v>
      </c>
      <c r="C245" s="81">
        <v>2</v>
      </c>
      <c r="D245" s="92">
        <v>0.004328525879666573</v>
      </c>
      <c r="E245" s="92">
        <v>0.5894708640199419</v>
      </c>
      <c r="F245" s="81" t="s">
        <v>361</v>
      </c>
      <c r="G245" s="81" t="b">
        <v>0</v>
      </c>
      <c r="H245" s="81" t="b">
        <v>0</v>
      </c>
      <c r="I245" s="81" t="b">
        <v>0</v>
      </c>
      <c r="J245" s="81" t="b">
        <v>0</v>
      </c>
      <c r="K245" s="81" t="b">
        <v>0</v>
      </c>
      <c r="L245" s="81" t="b">
        <v>0</v>
      </c>
    </row>
    <row r="246" spans="1:12" ht="15">
      <c r="A246" s="80" t="s">
        <v>8746</v>
      </c>
      <c r="B246" s="81" t="s">
        <v>8694</v>
      </c>
      <c r="C246" s="81">
        <v>2</v>
      </c>
      <c r="D246" s="92">
        <v>0.004328525879666573</v>
      </c>
      <c r="E246" s="92">
        <v>1.5314789170422551</v>
      </c>
      <c r="F246" s="81" t="s">
        <v>361</v>
      </c>
      <c r="G246" s="81" t="b">
        <v>0</v>
      </c>
      <c r="H246" s="81" t="b">
        <v>0</v>
      </c>
      <c r="I246" s="81" t="b">
        <v>0</v>
      </c>
      <c r="J246" s="81" t="b">
        <v>0</v>
      </c>
      <c r="K246" s="81" t="b">
        <v>0</v>
      </c>
      <c r="L246" s="81" t="b">
        <v>0</v>
      </c>
    </row>
    <row r="247" spans="1:12" ht="15">
      <c r="A247" s="80" t="s">
        <v>8732</v>
      </c>
      <c r="B247" s="81" t="s">
        <v>8739</v>
      </c>
      <c r="C247" s="81">
        <v>2</v>
      </c>
      <c r="D247" s="92">
        <v>0.004328525879666573</v>
      </c>
      <c r="E247" s="92">
        <v>2.4345689040341987</v>
      </c>
      <c r="F247" s="81" t="s">
        <v>361</v>
      </c>
      <c r="G247" s="81" t="b">
        <v>0</v>
      </c>
      <c r="H247" s="81" t="b">
        <v>0</v>
      </c>
      <c r="I247" s="81" t="b">
        <v>0</v>
      </c>
      <c r="J247" s="81" t="b">
        <v>0</v>
      </c>
      <c r="K247" s="81" t="b">
        <v>0</v>
      </c>
      <c r="L247" s="81" t="b">
        <v>0</v>
      </c>
    </row>
    <row r="248" spans="1:12" ht="15">
      <c r="A248" s="80" t="s">
        <v>8049</v>
      </c>
      <c r="B248" s="81" t="s">
        <v>1051</v>
      </c>
      <c r="C248" s="81">
        <v>2</v>
      </c>
      <c r="D248" s="92">
        <v>0.004328525879666573</v>
      </c>
      <c r="E248" s="92">
        <v>0.5480781788617168</v>
      </c>
      <c r="F248" s="81" t="s">
        <v>361</v>
      </c>
      <c r="G248" s="81" t="b">
        <v>0</v>
      </c>
      <c r="H248" s="81" t="b">
        <v>0</v>
      </c>
      <c r="I248" s="81" t="b">
        <v>0</v>
      </c>
      <c r="J248" s="81" t="b">
        <v>0</v>
      </c>
      <c r="K248" s="81" t="b">
        <v>0</v>
      </c>
      <c r="L248" s="81" t="b">
        <v>0</v>
      </c>
    </row>
    <row r="249" spans="1:12" ht="15">
      <c r="A249" s="80" t="s">
        <v>426</v>
      </c>
      <c r="B249" s="81" t="s">
        <v>432</v>
      </c>
      <c r="C249" s="81">
        <v>2</v>
      </c>
      <c r="D249" s="92">
        <v>0.004328525879666573</v>
      </c>
      <c r="E249" s="92">
        <v>2.4345689040341987</v>
      </c>
      <c r="F249" s="81" t="s">
        <v>361</v>
      </c>
      <c r="G249" s="81" t="b">
        <v>0</v>
      </c>
      <c r="H249" s="81" t="b">
        <v>0</v>
      </c>
      <c r="I249" s="81" t="b">
        <v>0</v>
      </c>
      <c r="J249" s="81" t="b">
        <v>1</v>
      </c>
      <c r="K249" s="81" t="b">
        <v>0</v>
      </c>
      <c r="L249" s="81" t="b">
        <v>0</v>
      </c>
    </row>
    <row r="250" spans="1:12" ht="15">
      <c r="A250" s="80" t="s">
        <v>440</v>
      </c>
      <c r="B250" s="81" t="s">
        <v>8738</v>
      </c>
      <c r="C250" s="81">
        <v>2</v>
      </c>
      <c r="D250" s="92">
        <v>0.004328525879666573</v>
      </c>
      <c r="E250" s="92">
        <v>2.4345689040341987</v>
      </c>
      <c r="F250" s="81" t="s">
        <v>361</v>
      </c>
      <c r="G250" s="81" t="b">
        <v>0</v>
      </c>
      <c r="H250" s="81" t="b">
        <v>0</v>
      </c>
      <c r="I250" s="81" t="b">
        <v>0</v>
      </c>
      <c r="J250" s="81" t="b">
        <v>0</v>
      </c>
      <c r="K250" s="81" t="b">
        <v>0</v>
      </c>
      <c r="L250" s="81" t="b">
        <v>0</v>
      </c>
    </row>
    <row r="251" spans="1:12" ht="15">
      <c r="A251" s="80" t="s">
        <v>621</v>
      </c>
      <c r="B251" s="81" t="s">
        <v>542</v>
      </c>
      <c r="C251" s="81">
        <v>2</v>
      </c>
      <c r="D251" s="92">
        <v>0.0053665603474734045</v>
      </c>
      <c r="E251" s="92">
        <v>2.4345689040341987</v>
      </c>
      <c r="F251" s="81" t="s">
        <v>361</v>
      </c>
      <c r="G251" s="81" t="b">
        <v>0</v>
      </c>
      <c r="H251" s="81" t="b">
        <v>0</v>
      </c>
      <c r="I251" s="81" t="b">
        <v>0</v>
      </c>
      <c r="J251" s="81" t="b">
        <v>0</v>
      </c>
      <c r="K251" s="81" t="b">
        <v>0</v>
      </c>
      <c r="L251" s="81" t="b">
        <v>0</v>
      </c>
    </row>
    <row r="252" spans="1:12" ht="15">
      <c r="A252" s="80" t="s">
        <v>1379</v>
      </c>
      <c r="B252" s="81" t="s">
        <v>8733</v>
      </c>
      <c r="C252" s="81">
        <v>2</v>
      </c>
      <c r="D252" s="92">
        <v>0.004328525879666573</v>
      </c>
      <c r="E252" s="92">
        <v>2.4345689040341987</v>
      </c>
      <c r="F252" s="81" t="s">
        <v>361</v>
      </c>
      <c r="G252" s="81" t="b">
        <v>0</v>
      </c>
      <c r="H252" s="81" t="b">
        <v>0</v>
      </c>
      <c r="I252" s="81" t="b">
        <v>0</v>
      </c>
      <c r="J252" s="81" t="b">
        <v>0</v>
      </c>
      <c r="K252" s="81" t="b">
        <v>0</v>
      </c>
      <c r="L252" s="81" t="b">
        <v>0</v>
      </c>
    </row>
    <row r="253" spans="1:12" ht="15">
      <c r="A253" s="80" t="s">
        <v>8718</v>
      </c>
      <c r="B253" s="81" t="s">
        <v>8750</v>
      </c>
      <c r="C253" s="81">
        <v>2</v>
      </c>
      <c r="D253" s="92">
        <v>0.004328525879666573</v>
      </c>
      <c r="E253" s="92">
        <v>2.1335389083702174</v>
      </c>
      <c r="F253" s="81" t="s">
        <v>361</v>
      </c>
      <c r="G253" s="81" t="b">
        <v>0</v>
      </c>
      <c r="H253" s="81" t="b">
        <v>0</v>
      </c>
      <c r="I253" s="81" t="b">
        <v>0</v>
      </c>
      <c r="J253" s="81" t="b">
        <v>0</v>
      </c>
      <c r="K253" s="81" t="b">
        <v>0</v>
      </c>
      <c r="L253" s="81" t="b">
        <v>0</v>
      </c>
    </row>
    <row r="254" spans="1:12" ht="15">
      <c r="A254" s="80" t="s">
        <v>542</v>
      </c>
      <c r="B254" s="81" t="s">
        <v>8705</v>
      </c>
      <c r="C254" s="81">
        <v>2</v>
      </c>
      <c r="D254" s="92">
        <v>0.0053665603474734045</v>
      </c>
      <c r="E254" s="92">
        <v>1.8325089127062364</v>
      </c>
      <c r="F254" s="81" t="s">
        <v>361</v>
      </c>
      <c r="G254" s="81" t="b">
        <v>0</v>
      </c>
      <c r="H254" s="81" t="b">
        <v>0</v>
      </c>
      <c r="I254" s="81" t="b">
        <v>0</v>
      </c>
      <c r="J254" s="81" t="b">
        <v>0</v>
      </c>
      <c r="K254" s="81" t="b">
        <v>0</v>
      </c>
      <c r="L254" s="81" t="b">
        <v>0</v>
      </c>
    </row>
    <row r="255" spans="1:12" ht="15">
      <c r="A255" s="80" t="s">
        <v>8751</v>
      </c>
      <c r="B255" s="81" t="s">
        <v>471</v>
      </c>
      <c r="C255" s="81">
        <v>2</v>
      </c>
      <c r="D255" s="92">
        <v>0.004328525879666573</v>
      </c>
      <c r="E255" s="92">
        <v>2.4345689040341987</v>
      </c>
      <c r="F255" s="81" t="s">
        <v>361</v>
      </c>
      <c r="G255" s="81" t="b">
        <v>0</v>
      </c>
      <c r="H255" s="81" t="b">
        <v>0</v>
      </c>
      <c r="I255" s="81" t="b">
        <v>0</v>
      </c>
      <c r="J255" s="81" t="b">
        <v>0</v>
      </c>
      <c r="K255" s="81" t="b">
        <v>0</v>
      </c>
      <c r="L255" s="81" t="b">
        <v>0</v>
      </c>
    </row>
    <row r="256" spans="1:12" ht="15">
      <c r="A256" s="80" t="s">
        <v>985</v>
      </c>
      <c r="B256" s="81" t="s">
        <v>900</v>
      </c>
      <c r="C256" s="81">
        <v>2</v>
      </c>
      <c r="D256" s="92">
        <v>0.004328525879666573</v>
      </c>
      <c r="E256" s="92">
        <v>2.4345689040341987</v>
      </c>
      <c r="F256" s="81" t="s">
        <v>361</v>
      </c>
      <c r="G256" s="81" t="b">
        <v>0</v>
      </c>
      <c r="H256" s="81" t="b">
        <v>0</v>
      </c>
      <c r="I256" s="81" t="b">
        <v>0</v>
      </c>
      <c r="J256" s="81" t="b">
        <v>0</v>
      </c>
      <c r="K256" s="81" t="b">
        <v>0</v>
      </c>
      <c r="L256" s="81" t="b">
        <v>0</v>
      </c>
    </row>
    <row r="257" spans="1:12" ht="15">
      <c r="A257" s="80" t="s">
        <v>594</v>
      </c>
      <c r="B257" s="81" t="s">
        <v>8746</v>
      </c>
      <c r="C257" s="81">
        <v>2</v>
      </c>
      <c r="D257" s="92">
        <v>0.004328525879666573</v>
      </c>
      <c r="E257" s="92">
        <v>2.4345689040341987</v>
      </c>
      <c r="F257" s="81" t="s">
        <v>361</v>
      </c>
      <c r="G257" s="81" t="b">
        <v>0</v>
      </c>
      <c r="H257" s="81" t="b">
        <v>0</v>
      </c>
      <c r="I257" s="81" t="b">
        <v>0</v>
      </c>
      <c r="J257" s="81" t="b">
        <v>0</v>
      </c>
      <c r="K257" s="81" t="b">
        <v>0</v>
      </c>
      <c r="L257" s="81" t="b">
        <v>0</v>
      </c>
    </row>
    <row r="258" spans="1:12" ht="15">
      <c r="A258" s="80" t="s">
        <v>8049</v>
      </c>
      <c r="B258" s="81" t="s">
        <v>1346</v>
      </c>
      <c r="C258" s="81">
        <v>2</v>
      </c>
      <c r="D258" s="92">
        <v>0.004328525879666573</v>
      </c>
      <c r="E258" s="92">
        <v>1.2884408683559607</v>
      </c>
      <c r="F258" s="81" t="s">
        <v>361</v>
      </c>
      <c r="G258" s="81" t="b">
        <v>0</v>
      </c>
      <c r="H258" s="81" t="b">
        <v>0</v>
      </c>
      <c r="I258" s="81" t="b">
        <v>0</v>
      </c>
      <c r="J258" s="81" t="b">
        <v>0</v>
      </c>
      <c r="K258" s="81" t="b">
        <v>0</v>
      </c>
      <c r="L258" s="81" t="b">
        <v>0</v>
      </c>
    </row>
    <row r="259" spans="1:12" ht="15">
      <c r="A259" s="80" t="s">
        <v>8698</v>
      </c>
      <c r="B259" s="81" t="s">
        <v>8697</v>
      </c>
      <c r="C259" s="81">
        <v>14</v>
      </c>
      <c r="D259" s="92">
        <v>0.0059321226120628255</v>
      </c>
      <c r="E259" s="92">
        <v>1.1139433523068367</v>
      </c>
      <c r="F259" s="81" t="s">
        <v>362</v>
      </c>
      <c r="G259" s="81" t="b">
        <v>0</v>
      </c>
      <c r="H259" s="81" t="b">
        <v>0</v>
      </c>
      <c r="I259" s="81" t="b">
        <v>0</v>
      </c>
      <c r="J259" s="81" t="b">
        <v>0</v>
      </c>
      <c r="K259" s="81" t="b">
        <v>0</v>
      </c>
      <c r="L259" s="81" t="b">
        <v>0</v>
      </c>
    </row>
    <row r="260" spans="1:12" ht="15">
      <c r="A260" s="80" t="s">
        <v>8696</v>
      </c>
      <c r="B260" s="81" t="s">
        <v>8698</v>
      </c>
      <c r="C260" s="81">
        <v>14</v>
      </c>
      <c r="D260" s="92">
        <v>0.0059321226120628255</v>
      </c>
      <c r="E260" s="92">
        <v>1.1139433523068367</v>
      </c>
      <c r="F260" s="81" t="s">
        <v>362</v>
      </c>
      <c r="G260" s="81" t="b">
        <v>0</v>
      </c>
      <c r="H260" s="81" t="b">
        <v>0</v>
      </c>
      <c r="I260" s="81" t="b">
        <v>0</v>
      </c>
      <c r="J260" s="81" t="b">
        <v>0</v>
      </c>
      <c r="K260" s="81" t="b">
        <v>0</v>
      </c>
      <c r="L260" s="81" t="b">
        <v>0</v>
      </c>
    </row>
    <row r="261" spans="1:12" ht="15">
      <c r="A261" s="80" t="s">
        <v>419</v>
      </c>
      <c r="B261" s="81" t="s">
        <v>698</v>
      </c>
      <c r="C261" s="81">
        <v>9</v>
      </c>
      <c r="D261" s="92">
        <v>0.012491747273620813</v>
      </c>
      <c r="E261" s="92">
        <v>1.30582887854575</v>
      </c>
      <c r="F261" s="81" t="s">
        <v>362</v>
      </c>
      <c r="G261" s="81" t="b">
        <v>0</v>
      </c>
      <c r="H261" s="81" t="b">
        <v>0</v>
      </c>
      <c r="I261" s="81" t="b">
        <v>0</v>
      </c>
      <c r="J261" s="81" t="b">
        <v>0</v>
      </c>
      <c r="K261" s="81" t="b">
        <v>0</v>
      </c>
      <c r="L261" s="81" t="b">
        <v>0</v>
      </c>
    </row>
    <row r="262" spans="1:12" ht="15">
      <c r="A262" s="80" t="s">
        <v>8706</v>
      </c>
      <c r="B262" s="81" t="s">
        <v>8696</v>
      </c>
      <c r="C262" s="81">
        <v>9</v>
      </c>
      <c r="D262" s="92">
        <v>0.012491747273620813</v>
      </c>
      <c r="E262" s="92">
        <v>1.1139433523068367</v>
      </c>
      <c r="F262" s="81" t="s">
        <v>362</v>
      </c>
      <c r="G262" s="81" t="b">
        <v>0</v>
      </c>
      <c r="H262" s="81" t="b">
        <v>0</v>
      </c>
      <c r="I262" s="81" t="b">
        <v>0</v>
      </c>
      <c r="J262" s="81" t="b">
        <v>0</v>
      </c>
      <c r="K262" s="81" t="b">
        <v>0</v>
      </c>
      <c r="L262" s="81" t="b">
        <v>0</v>
      </c>
    </row>
    <row r="263" spans="1:12" ht="15">
      <c r="A263" s="80" t="s">
        <v>887</v>
      </c>
      <c r="B263" s="81" t="s">
        <v>8706</v>
      </c>
      <c r="C263" s="81">
        <v>9</v>
      </c>
      <c r="D263" s="92">
        <v>0.012491747273620813</v>
      </c>
      <c r="E263" s="92">
        <v>1.30582887854575</v>
      </c>
      <c r="F263" s="81" t="s">
        <v>362</v>
      </c>
      <c r="G263" s="81" t="b">
        <v>0</v>
      </c>
      <c r="H263" s="81" t="b">
        <v>0</v>
      </c>
      <c r="I263" s="81" t="b">
        <v>0</v>
      </c>
      <c r="J263" s="81" t="b">
        <v>0</v>
      </c>
      <c r="K263" s="81" t="b">
        <v>0</v>
      </c>
      <c r="L263" s="81" t="b">
        <v>0</v>
      </c>
    </row>
    <row r="264" spans="1:12" ht="15">
      <c r="A264" s="80" t="s">
        <v>1051</v>
      </c>
      <c r="B264" s="81" t="s">
        <v>419</v>
      </c>
      <c r="C264" s="81">
        <v>9</v>
      </c>
      <c r="D264" s="92">
        <v>0.012491747273620813</v>
      </c>
      <c r="E264" s="92">
        <v>1.18089014193745</v>
      </c>
      <c r="F264" s="81" t="s">
        <v>362</v>
      </c>
      <c r="G264" s="81" t="b">
        <v>0</v>
      </c>
      <c r="H264" s="81" t="b">
        <v>0</v>
      </c>
      <c r="I264" s="81" t="b">
        <v>0</v>
      </c>
      <c r="J264" s="81" t="b">
        <v>0</v>
      </c>
      <c r="K264" s="81" t="b">
        <v>0</v>
      </c>
      <c r="L264" s="81" t="b">
        <v>0</v>
      </c>
    </row>
    <row r="265" spans="1:12" ht="15">
      <c r="A265" s="80" t="s">
        <v>698</v>
      </c>
      <c r="B265" s="81" t="s">
        <v>8699</v>
      </c>
      <c r="C265" s="81">
        <v>9</v>
      </c>
      <c r="D265" s="92">
        <v>0.012491747273620813</v>
      </c>
      <c r="E265" s="92">
        <v>1.30582887854575</v>
      </c>
      <c r="F265" s="81" t="s">
        <v>362</v>
      </c>
      <c r="G265" s="81" t="b">
        <v>0</v>
      </c>
      <c r="H265" s="81" t="b">
        <v>0</v>
      </c>
      <c r="I265" s="81" t="b">
        <v>0</v>
      </c>
      <c r="J265" s="81" t="b">
        <v>0</v>
      </c>
      <c r="K265" s="81" t="b">
        <v>0</v>
      </c>
      <c r="L265" s="81" t="b">
        <v>0</v>
      </c>
    </row>
    <row r="266" spans="1:12" ht="15">
      <c r="A266" s="80" t="s">
        <v>8699</v>
      </c>
      <c r="B266" s="81" t="s">
        <v>887</v>
      </c>
      <c r="C266" s="81">
        <v>9</v>
      </c>
      <c r="D266" s="92">
        <v>0.012491747273620813</v>
      </c>
      <c r="E266" s="92">
        <v>1.30582887854575</v>
      </c>
      <c r="F266" s="81" t="s">
        <v>362</v>
      </c>
      <c r="G266" s="81" t="b">
        <v>0</v>
      </c>
      <c r="H266" s="81" t="b">
        <v>0</v>
      </c>
      <c r="I266" s="81" t="b">
        <v>0</v>
      </c>
      <c r="J266" s="81" t="b">
        <v>0</v>
      </c>
      <c r="K266" s="81" t="b">
        <v>0</v>
      </c>
      <c r="L266" s="81" t="b">
        <v>0</v>
      </c>
    </row>
    <row r="267" spans="1:12" ht="15">
      <c r="A267" s="80" t="s">
        <v>1322</v>
      </c>
      <c r="B267" s="81" t="s">
        <v>586</v>
      </c>
      <c r="C267" s="81">
        <v>5</v>
      </c>
      <c r="D267" s="92">
        <v>0.013353741634227517</v>
      </c>
      <c r="E267" s="92">
        <v>1.5611013836490562</v>
      </c>
      <c r="F267" s="81" t="s">
        <v>362</v>
      </c>
      <c r="G267" s="81" t="b">
        <v>0</v>
      </c>
      <c r="H267" s="81" t="b">
        <v>0</v>
      </c>
      <c r="I267" s="81" t="b">
        <v>0</v>
      </c>
      <c r="J267" s="81" t="b">
        <v>0</v>
      </c>
      <c r="K267" s="81" t="b">
        <v>0</v>
      </c>
      <c r="L267" s="81" t="b">
        <v>0</v>
      </c>
    </row>
    <row r="268" spans="1:12" ht="15">
      <c r="A268" s="80" t="s">
        <v>619</v>
      </c>
      <c r="B268" s="81" t="s">
        <v>8709</v>
      </c>
      <c r="C268" s="81">
        <v>5</v>
      </c>
      <c r="D268" s="92">
        <v>0.013353741634227517</v>
      </c>
      <c r="E268" s="92">
        <v>1.4819201376014313</v>
      </c>
      <c r="F268" s="81" t="s">
        <v>362</v>
      </c>
      <c r="G268" s="81" t="b">
        <v>0</v>
      </c>
      <c r="H268" s="81" t="b">
        <v>0</v>
      </c>
      <c r="I268" s="81" t="b">
        <v>0</v>
      </c>
      <c r="J268" s="81" t="b">
        <v>0</v>
      </c>
      <c r="K268" s="81" t="b">
        <v>0</v>
      </c>
      <c r="L268" s="81" t="b">
        <v>0</v>
      </c>
    </row>
    <row r="269" spans="1:12" ht="15">
      <c r="A269" s="80" t="s">
        <v>8697</v>
      </c>
      <c r="B269" s="81" t="s">
        <v>8715</v>
      </c>
      <c r="C269" s="81">
        <v>5</v>
      </c>
      <c r="D269" s="92">
        <v>0.013353741634227517</v>
      </c>
      <c r="E269" s="92">
        <v>1.1139433523068367</v>
      </c>
      <c r="F269" s="81" t="s">
        <v>362</v>
      </c>
      <c r="G269" s="81" t="b">
        <v>0</v>
      </c>
      <c r="H269" s="81" t="b">
        <v>0</v>
      </c>
      <c r="I269" s="81" t="b">
        <v>0</v>
      </c>
      <c r="J269" s="81" t="b">
        <v>0</v>
      </c>
      <c r="K269" s="81" t="b">
        <v>0</v>
      </c>
      <c r="L269" s="81" t="b">
        <v>0</v>
      </c>
    </row>
    <row r="270" spans="1:12" ht="15">
      <c r="A270" s="80" t="s">
        <v>586</v>
      </c>
      <c r="B270" s="81" t="s">
        <v>8705</v>
      </c>
      <c r="C270" s="81">
        <v>5</v>
      </c>
      <c r="D270" s="92">
        <v>0.013353741634227517</v>
      </c>
      <c r="E270" s="92">
        <v>1.5611013836490562</v>
      </c>
      <c r="F270" s="81" t="s">
        <v>362</v>
      </c>
      <c r="G270" s="81" t="b">
        <v>0</v>
      </c>
      <c r="H270" s="81" t="b">
        <v>0</v>
      </c>
      <c r="I270" s="81" t="b">
        <v>0</v>
      </c>
      <c r="J270" s="81" t="b">
        <v>0</v>
      </c>
      <c r="K270" s="81" t="b">
        <v>0</v>
      </c>
      <c r="L270" s="81" t="b">
        <v>0</v>
      </c>
    </row>
    <row r="271" spans="1:12" ht="15">
      <c r="A271" s="80" t="s">
        <v>8028</v>
      </c>
      <c r="B271" s="81" t="s">
        <v>1051</v>
      </c>
      <c r="C271" s="81">
        <v>5</v>
      </c>
      <c r="D271" s="92">
        <v>0.013353741634227517</v>
      </c>
      <c r="E271" s="92">
        <v>1.050556373442444</v>
      </c>
      <c r="F271" s="81" t="s">
        <v>362</v>
      </c>
      <c r="G271" s="81" t="b">
        <v>0</v>
      </c>
      <c r="H271" s="81" t="b">
        <v>0</v>
      </c>
      <c r="I271" s="81" t="b">
        <v>0</v>
      </c>
      <c r="J271" s="81" t="b">
        <v>0</v>
      </c>
      <c r="K271" s="81" t="b">
        <v>0</v>
      </c>
      <c r="L271" s="81" t="b">
        <v>0</v>
      </c>
    </row>
    <row r="272" spans="1:12" ht="15">
      <c r="A272" s="80" t="s">
        <v>1179</v>
      </c>
      <c r="B272" s="81" t="s">
        <v>619</v>
      </c>
      <c r="C272" s="81">
        <v>5</v>
      </c>
      <c r="D272" s="92">
        <v>0.013353741634227517</v>
      </c>
      <c r="E272" s="92">
        <v>1.4819201376014313</v>
      </c>
      <c r="F272" s="81" t="s">
        <v>362</v>
      </c>
      <c r="G272" s="81" t="b">
        <v>0</v>
      </c>
      <c r="H272" s="81" t="b">
        <v>0</v>
      </c>
      <c r="I272" s="81" t="b">
        <v>0</v>
      </c>
      <c r="J272" s="81" t="b">
        <v>0</v>
      </c>
      <c r="K272" s="81" t="b">
        <v>0</v>
      </c>
      <c r="L272" s="81" t="b">
        <v>0</v>
      </c>
    </row>
    <row r="273" spans="1:12" ht="15">
      <c r="A273" s="80" t="s">
        <v>8694</v>
      </c>
      <c r="B273" s="81" t="s">
        <v>8695</v>
      </c>
      <c r="C273" s="81">
        <v>5</v>
      </c>
      <c r="D273" s="92">
        <v>0.013353741634227517</v>
      </c>
      <c r="E273" s="92">
        <v>1.5611013836490562</v>
      </c>
      <c r="F273" s="81" t="s">
        <v>362</v>
      </c>
      <c r="G273" s="81" t="b">
        <v>0</v>
      </c>
      <c r="H273" s="81" t="b">
        <v>0</v>
      </c>
      <c r="I273" s="81" t="b">
        <v>0</v>
      </c>
      <c r="J273" s="81" t="b">
        <v>0</v>
      </c>
      <c r="K273" s="81" t="b">
        <v>0</v>
      </c>
      <c r="L273" s="81" t="b">
        <v>0</v>
      </c>
    </row>
    <row r="274" spans="1:12" ht="15">
      <c r="A274" s="80" t="s">
        <v>8705</v>
      </c>
      <c r="B274" s="81" t="s">
        <v>8696</v>
      </c>
      <c r="C274" s="81">
        <v>5</v>
      </c>
      <c r="D274" s="92">
        <v>0.013353741634227517</v>
      </c>
      <c r="E274" s="92">
        <v>1.1139433523068367</v>
      </c>
      <c r="F274" s="81" t="s">
        <v>362</v>
      </c>
      <c r="G274" s="81" t="b">
        <v>0</v>
      </c>
      <c r="H274" s="81" t="b">
        <v>0</v>
      </c>
      <c r="I274" s="81" t="b">
        <v>0</v>
      </c>
      <c r="J274" s="81" t="b">
        <v>0</v>
      </c>
      <c r="K274" s="81" t="b">
        <v>0</v>
      </c>
      <c r="L274" s="81" t="b">
        <v>0</v>
      </c>
    </row>
    <row r="275" spans="1:12" ht="15">
      <c r="A275" s="80" t="s">
        <v>8697</v>
      </c>
      <c r="B275" s="81" t="s">
        <v>1179</v>
      </c>
      <c r="C275" s="81">
        <v>5</v>
      </c>
      <c r="D275" s="92">
        <v>0.013353741634227517</v>
      </c>
      <c r="E275" s="92">
        <v>1.1139433523068367</v>
      </c>
      <c r="F275" s="81" t="s">
        <v>362</v>
      </c>
      <c r="G275" s="81" t="b">
        <v>0</v>
      </c>
      <c r="H275" s="81" t="b">
        <v>0</v>
      </c>
      <c r="I275" s="81" t="b">
        <v>0</v>
      </c>
      <c r="J275" s="81" t="b">
        <v>0</v>
      </c>
      <c r="K275" s="81" t="b">
        <v>0</v>
      </c>
      <c r="L275" s="81" t="b">
        <v>0</v>
      </c>
    </row>
    <row r="276" spans="1:12" ht="15">
      <c r="A276" s="80" t="s">
        <v>8709</v>
      </c>
      <c r="B276" s="81" t="s">
        <v>8719</v>
      </c>
      <c r="C276" s="81">
        <v>4</v>
      </c>
      <c r="D276" s="92">
        <v>0.012630933267342945</v>
      </c>
      <c r="E276" s="92">
        <v>1.5611013836490562</v>
      </c>
      <c r="F276" s="81" t="s">
        <v>362</v>
      </c>
      <c r="G276" s="81" t="b">
        <v>0</v>
      </c>
      <c r="H276" s="81" t="b">
        <v>0</v>
      </c>
      <c r="I276" s="81" t="b">
        <v>0</v>
      </c>
      <c r="J276" s="81" t="b">
        <v>0</v>
      </c>
      <c r="K276" s="81" t="b">
        <v>0</v>
      </c>
      <c r="L276" s="81" t="b">
        <v>0</v>
      </c>
    </row>
    <row r="277" spans="1:12" ht="15">
      <c r="A277" s="80" t="s">
        <v>8028</v>
      </c>
      <c r="B277" s="81" t="s">
        <v>1322</v>
      </c>
      <c r="C277" s="81">
        <v>4</v>
      </c>
      <c r="D277" s="92">
        <v>0.012630933267342945</v>
      </c>
      <c r="E277" s="92">
        <v>1.30582887854575</v>
      </c>
      <c r="F277" s="81" t="s">
        <v>362</v>
      </c>
      <c r="G277" s="81" t="b">
        <v>0</v>
      </c>
      <c r="H277" s="81" t="b">
        <v>0</v>
      </c>
      <c r="I277" s="81" t="b">
        <v>0</v>
      </c>
      <c r="J277" s="81" t="b">
        <v>0</v>
      </c>
      <c r="K277" s="81" t="b">
        <v>0</v>
      </c>
      <c r="L277" s="81" t="b">
        <v>0</v>
      </c>
    </row>
    <row r="278" spans="1:12" ht="15">
      <c r="A278" s="80" t="s">
        <v>458</v>
      </c>
      <c r="B278" s="81" t="s">
        <v>1024</v>
      </c>
      <c r="C278" s="81">
        <v>4</v>
      </c>
      <c r="D278" s="92">
        <v>0.015142264656454503</v>
      </c>
      <c r="E278" s="92">
        <v>1.6580113966571124</v>
      </c>
      <c r="F278" s="81" t="s">
        <v>362</v>
      </c>
      <c r="G278" s="81" t="b">
        <v>0</v>
      </c>
      <c r="H278" s="81" t="b">
        <v>0</v>
      </c>
      <c r="I278" s="81" t="b">
        <v>0</v>
      </c>
      <c r="J278" s="81" t="b">
        <v>0</v>
      </c>
      <c r="K278" s="81" t="b">
        <v>0</v>
      </c>
      <c r="L278" s="81" t="b">
        <v>0</v>
      </c>
    </row>
    <row r="279" spans="1:12" ht="15">
      <c r="A279" s="80" t="s">
        <v>8697</v>
      </c>
      <c r="B279" s="81" t="s">
        <v>8049</v>
      </c>
      <c r="C279" s="81">
        <v>4</v>
      </c>
      <c r="D279" s="92">
        <v>0.012630933267342945</v>
      </c>
      <c r="E279" s="92">
        <v>0.8129133566428555</v>
      </c>
      <c r="F279" s="81" t="s">
        <v>362</v>
      </c>
      <c r="G279" s="81" t="b">
        <v>0</v>
      </c>
      <c r="H279" s="81" t="b">
        <v>0</v>
      </c>
      <c r="I279" s="81" t="b">
        <v>0</v>
      </c>
      <c r="J279" s="81" t="b">
        <v>0</v>
      </c>
      <c r="K279" s="81" t="b">
        <v>0</v>
      </c>
      <c r="L279" s="81" t="b">
        <v>0</v>
      </c>
    </row>
    <row r="280" spans="1:12" ht="15">
      <c r="A280" s="80" t="s">
        <v>8049</v>
      </c>
      <c r="B280" s="81" t="s">
        <v>8703</v>
      </c>
      <c r="C280" s="81">
        <v>3</v>
      </c>
      <c r="D280" s="92">
        <v>0.011356698492340877</v>
      </c>
      <c r="E280" s="92">
        <v>1.414973347970818</v>
      </c>
      <c r="F280" s="81" t="s">
        <v>362</v>
      </c>
      <c r="G280" s="81" t="b">
        <v>0</v>
      </c>
      <c r="H280" s="81" t="b">
        <v>0</v>
      </c>
      <c r="I280" s="81" t="b">
        <v>0</v>
      </c>
      <c r="J280" s="81" t="b">
        <v>0</v>
      </c>
      <c r="K280" s="81" t="b">
        <v>0</v>
      </c>
      <c r="L280" s="81" t="b">
        <v>0</v>
      </c>
    </row>
    <row r="281" spans="1:12" ht="15">
      <c r="A281" s="80" t="s">
        <v>8704</v>
      </c>
      <c r="B281" s="81" t="s">
        <v>8049</v>
      </c>
      <c r="C281" s="81">
        <v>3</v>
      </c>
      <c r="D281" s="92">
        <v>0.011356698492340877</v>
      </c>
      <c r="E281" s="92">
        <v>1.3569814009931311</v>
      </c>
      <c r="F281" s="81" t="s">
        <v>362</v>
      </c>
      <c r="G281" s="81" t="b">
        <v>0</v>
      </c>
      <c r="H281" s="81" t="b">
        <v>0</v>
      </c>
      <c r="I281" s="81" t="b">
        <v>0</v>
      </c>
      <c r="J281" s="81" t="b">
        <v>0</v>
      </c>
      <c r="K281" s="81" t="b">
        <v>0</v>
      </c>
      <c r="L281" s="81" t="b">
        <v>0</v>
      </c>
    </row>
    <row r="282" spans="1:12" ht="15">
      <c r="A282" s="80" t="s">
        <v>799</v>
      </c>
      <c r="B282" s="81" t="s">
        <v>1177</v>
      </c>
      <c r="C282" s="81">
        <v>3</v>
      </c>
      <c r="D282" s="92">
        <v>0.011356698492340877</v>
      </c>
      <c r="E282" s="92">
        <v>1.7829501332654123</v>
      </c>
      <c r="F282" s="81" t="s">
        <v>362</v>
      </c>
      <c r="G282" s="81" t="b">
        <v>0</v>
      </c>
      <c r="H282" s="81" t="b">
        <v>0</v>
      </c>
      <c r="I282" s="81" t="b">
        <v>0</v>
      </c>
      <c r="J282" s="81" t="b">
        <v>0</v>
      </c>
      <c r="K282" s="81" t="b">
        <v>0</v>
      </c>
      <c r="L282" s="81" t="b">
        <v>0</v>
      </c>
    </row>
    <row r="283" spans="1:12" ht="15">
      <c r="A283" s="80" t="s">
        <v>649</v>
      </c>
      <c r="B283" s="81" t="s">
        <v>8704</v>
      </c>
      <c r="C283" s="81">
        <v>3</v>
      </c>
      <c r="D283" s="92">
        <v>0.011356698492340877</v>
      </c>
      <c r="E283" s="92">
        <v>1.7829501332654123</v>
      </c>
      <c r="F283" s="81" t="s">
        <v>362</v>
      </c>
      <c r="G283" s="81" t="b">
        <v>0</v>
      </c>
      <c r="H283" s="81" t="b">
        <v>0</v>
      </c>
      <c r="I283" s="81" t="b">
        <v>0</v>
      </c>
      <c r="J283" s="81" t="b">
        <v>0</v>
      </c>
      <c r="K283" s="81" t="b">
        <v>0</v>
      </c>
      <c r="L283" s="81" t="b">
        <v>0</v>
      </c>
    </row>
    <row r="284" spans="1:12" ht="15">
      <c r="A284" s="80" t="s">
        <v>8703</v>
      </c>
      <c r="B284" s="81" t="s">
        <v>799</v>
      </c>
      <c r="C284" s="81">
        <v>3</v>
      </c>
      <c r="D284" s="92">
        <v>0.011356698492340877</v>
      </c>
      <c r="E284" s="92">
        <v>1.7829501332654123</v>
      </c>
      <c r="F284" s="81" t="s">
        <v>362</v>
      </c>
      <c r="G284" s="81" t="b">
        <v>0</v>
      </c>
      <c r="H284" s="81" t="b">
        <v>0</v>
      </c>
      <c r="I284" s="81" t="b">
        <v>0</v>
      </c>
      <c r="J284" s="81" t="b">
        <v>0</v>
      </c>
      <c r="K284" s="81" t="b">
        <v>0</v>
      </c>
      <c r="L284" s="81" t="b">
        <v>0</v>
      </c>
    </row>
    <row r="285" spans="1:12" ht="15">
      <c r="A285" s="80" t="s">
        <v>1024</v>
      </c>
      <c r="B285" s="81" t="s">
        <v>1051</v>
      </c>
      <c r="C285" s="81">
        <v>3</v>
      </c>
      <c r="D285" s="92">
        <v>0.011356698492340877</v>
      </c>
      <c r="E285" s="92">
        <v>1.18089014193745</v>
      </c>
      <c r="F285" s="81" t="s">
        <v>362</v>
      </c>
      <c r="G285" s="81" t="b">
        <v>0</v>
      </c>
      <c r="H285" s="81" t="b">
        <v>0</v>
      </c>
      <c r="I285" s="81" t="b">
        <v>0</v>
      </c>
      <c r="J285" s="81" t="b">
        <v>0</v>
      </c>
      <c r="K285" s="81" t="b">
        <v>0</v>
      </c>
      <c r="L285" s="81" t="b">
        <v>0</v>
      </c>
    </row>
    <row r="286" spans="1:12" ht="15">
      <c r="A286" s="80" t="s">
        <v>1051</v>
      </c>
      <c r="B286" s="81" t="s">
        <v>649</v>
      </c>
      <c r="C286" s="81">
        <v>3</v>
      </c>
      <c r="D286" s="92">
        <v>0.011356698492340877</v>
      </c>
      <c r="E286" s="92">
        <v>1.18089014193745</v>
      </c>
      <c r="F286" s="81" t="s">
        <v>362</v>
      </c>
      <c r="G286" s="81" t="b">
        <v>0</v>
      </c>
      <c r="H286" s="81" t="b">
        <v>0</v>
      </c>
      <c r="I286" s="81" t="b">
        <v>0</v>
      </c>
      <c r="J286" s="81" t="b">
        <v>0</v>
      </c>
      <c r="K286" s="81" t="b">
        <v>0</v>
      </c>
      <c r="L286" s="81" t="b">
        <v>0</v>
      </c>
    </row>
    <row r="287" spans="1:12" ht="15">
      <c r="A287" s="80" t="s">
        <v>8049</v>
      </c>
      <c r="B287" s="81" t="s">
        <v>8694</v>
      </c>
      <c r="C287" s="81">
        <v>3</v>
      </c>
      <c r="D287" s="92">
        <v>0.011356698492340877</v>
      </c>
      <c r="E287" s="92">
        <v>1.1931245983544616</v>
      </c>
      <c r="F287" s="81" t="s">
        <v>362</v>
      </c>
      <c r="G287" s="81" t="b">
        <v>0</v>
      </c>
      <c r="H287" s="81" t="b">
        <v>0</v>
      </c>
      <c r="I287" s="81" t="b">
        <v>0</v>
      </c>
      <c r="J287" s="81" t="b">
        <v>0</v>
      </c>
      <c r="K287" s="81" t="b">
        <v>0</v>
      </c>
      <c r="L287" s="81" t="b">
        <v>0</v>
      </c>
    </row>
    <row r="288" spans="1:12" ht="15">
      <c r="A288" s="80" t="s">
        <v>8048</v>
      </c>
      <c r="B288" s="81" t="s">
        <v>458</v>
      </c>
      <c r="C288" s="81">
        <v>2</v>
      </c>
      <c r="D288" s="92">
        <v>0.009340893725771786</v>
      </c>
      <c r="E288" s="92">
        <v>1.7829501332654123</v>
      </c>
      <c r="F288" s="81" t="s">
        <v>362</v>
      </c>
      <c r="G288" s="81" t="b">
        <v>0</v>
      </c>
      <c r="H288" s="81" t="b">
        <v>0</v>
      </c>
      <c r="I288" s="81" t="b">
        <v>0</v>
      </c>
      <c r="J288" s="81" t="b">
        <v>0</v>
      </c>
      <c r="K288" s="81" t="b">
        <v>0</v>
      </c>
      <c r="L288" s="81" t="b">
        <v>0</v>
      </c>
    </row>
    <row r="289" spans="1:12" ht="15">
      <c r="A289" s="80" t="s">
        <v>555</v>
      </c>
      <c r="B289" s="81" t="s">
        <v>8705</v>
      </c>
      <c r="C289" s="81">
        <v>2</v>
      </c>
      <c r="D289" s="92">
        <v>0</v>
      </c>
      <c r="E289" s="92">
        <v>1.1760912590556813</v>
      </c>
      <c r="F289" s="81" t="s">
        <v>363</v>
      </c>
      <c r="G289" s="81" t="b">
        <v>0</v>
      </c>
      <c r="H289" s="81" t="b">
        <v>0</v>
      </c>
      <c r="I289" s="81" t="b">
        <v>0</v>
      </c>
      <c r="J289" s="81" t="b">
        <v>0</v>
      </c>
      <c r="K289" s="81" t="b">
        <v>0</v>
      </c>
      <c r="L289" s="81" t="b">
        <v>0</v>
      </c>
    </row>
    <row r="290" spans="1:12" ht="15">
      <c r="A290" s="80" t="s">
        <v>799</v>
      </c>
      <c r="B290" s="81" t="s">
        <v>555</v>
      </c>
      <c r="C290" s="81">
        <v>2</v>
      </c>
      <c r="D290" s="92">
        <v>0</v>
      </c>
      <c r="E290" s="92">
        <v>1.1760912590556813</v>
      </c>
      <c r="F290" s="81" t="s">
        <v>363</v>
      </c>
      <c r="G290" s="81" t="b">
        <v>0</v>
      </c>
      <c r="H290" s="81" t="b">
        <v>0</v>
      </c>
      <c r="I290" s="81" t="b">
        <v>0</v>
      </c>
      <c r="J290" s="81" t="b">
        <v>0</v>
      </c>
      <c r="K290" s="81" t="b">
        <v>0</v>
      </c>
      <c r="L290" s="81" t="b">
        <v>0</v>
      </c>
    </row>
    <row r="291" spans="1:12" ht="15">
      <c r="A291" s="80" t="s">
        <v>8711</v>
      </c>
      <c r="B291" s="81" t="s">
        <v>1051</v>
      </c>
      <c r="C291" s="81">
        <v>2</v>
      </c>
      <c r="D291" s="92">
        <v>0</v>
      </c>
      <c r="E291" s="92">
        <v>1.1760912590556813</v>
      </c>
      <c r="F291" s="81" t="s">
        <v>363</v>
      </c>
      <c r="G291" s="81" t="b">
        <v>0</v>
      </c>
      <c r="H291" s="81" t="b">
        <v>0</v>
      </c>
      <c r="I291" s="81" t="b">
        <v>0</v>
      </c>
      <c r="J291" s="81" t="b">
        <v>0</v>
      </c>
      <c r="K291" s="81" t="b">
        <v>0</v>
      </c>
      <c r="L291" s="81" t="b">
        <v>0</v>
      </c>
    </row>
    <row r="292" spans="1:12" ht="15">
      <c r="A292" s="80" t="s">
        <v>1280</v>
      </c>
      <c r="B292" s="81" t="s">
        <v>538</v>
      </c>
      <c r="C292" s="81">
        <v>2</v>
      </c>
      <c r="D292" s="92">
        <v>0</v>
      </c>
      <c r="E292" s="92">
        <v>1.1760912590556813</v>
      </c>
      <c r="F292" s="81" t="s">
        <v>363</v>
      </c>
      <c r="G292" s="81" t="b">
        <v>0</v>
      </c>
      <c r="H292" s="81" t="b">
        <v>0</v>
      </c>
      <c r="I292" s="81" t="b">
        <v>0</v>
      </c>
      <c r="J292" s="81" t="b">
        <v>0</v>
      </c>
      <c r="K292" s="81" t="b">
        <v>0</v>
      </c>
      <c r="L292" s="81" t="b">
        <v>0</v>
      </c>
    </row>
    <row r="293" spans="1:12" ht="15">
      <c r="A293" s="80" t="s">
        <v>538</v>
      </c>
      <c r="B293" s="81" t="s">
        <v>8743</v>
      </c>
      <c r="C293" s="81">
        <v>2</v>
      </c>
      <c r="D293" s="92">
        <v>0</v>
      </c>
      <c r="E293" s="92">
        <v>1.1760912590556813</v>
      </c>
      <c r="F293" s="81" t="s">
        <v>363</v>
      </c>
      <c r="G293" s="81" t="b">
        <v>0</v>
      </c>
      <c r="H293" s="81" t="b">
        <v>0</v>
      </c>
      <c r="I293" s="81" t="b">
        <v>0</v>
      </c>
      <c r="J293" s="81" t="b">
        <v>0</v>
      </c>
      <c r="K293" s="81" t="b">
        <v>0</v>
      </c>
      <c r="L293" s="81" t="b">
        <v>0</v>
      </c>
    </row>
    <row r="294" spans="1:12" ht="15">
      <c r="A294" s="80" t="s">
        <v>1097</v>
      </c>
      <c r="B294" s="81" t="s">
        <v>8711</v>
      </c>
      <c r="C294" s="81">
        <v>2</v>
      </c>
      <c r="D294" s="92">
        <v>0</v>
      </c>
      <c r="E294" s="92">
        <v>1.1760912590556813</v>
      </c>
      <c r="F294" s="81" t="s">
        <v>363</v>
      </c>
      <c r="G294" s="81" t="b">
        <v>0</v>
      </c>
      <c r="H294" s="81" t="b">
        <v>0</v>
      </c>
      <c r="I294" s="81" t="b">
        <v>0</v>
      </c>
      <c r="J294" s="81" t="b">
        <v>0</v>
      </c>
      <c r="K294" s="81" t="b">
        <v>0</v>
      </c>
      <c r="L294" s="81" t="b">
        <v>0</v>
      </c>
    </row>
    <row r="295" spans="1:12" ht="15">
      <c r="A295" s="80" t="s">
        <v>393</v>
      </c>
      <c r="B295" s="81" t="s">
        <v>1280</v>
      </c>
      <c r="C295" s="81">
        <v>2</v>
      </c>
      <c r="D295" s="92">
        <v>0</v>
      </c>
      <c r="E295" s="92">
        <v>1.1760912590556813</v>
      </c>
      <c r="F295" s="81" t="s">
        <v>363</v>
      </c>
      <c r="G295" s="81" t="b">
        <v>0</v>
      </c>
      <c r="H295" s="81" t="b">
        <v>0</v>
      </c>
      <c r="I295" s="81" t="b">
        <v>0</v>
      </c>
      <c r="J295" s="81" t="b">
        <v>0</v>
      </c>
      <c r="K295" s="81" t="b">
        <v>0</v>
      </c>
      <c r="L295" s="81" t="b">
        <v>0</v>
      </c>
    </row>
    <row r="296" spans="1:12" ht="15">
      <c r="A296" s="80" t="s">
        <v>419</v>
      </c>
      <c r="B296" s="81" t="s">
        <v>393</v>
      </c>
      <c r="C296" s="81">
        <v>2</v>
      </c>
      <c r="D296" s="92">
        <v>0</v>
      </c>
      <c r="E296" s="92">
        <v>1.1760912590556813</v>
      </c>
      <c r="F296" s="81" t="s">
        <v>363</v>
      </c>
      <c r="G296" s="81" t="b">
        <v>0</v>
      </c>
      <c r="H296" s="81" t="b">
        <v>0</v>
      </c>
      <c r="I296" s="81" t="b">
        <v>0</v>
      </c>
      <c r="J296" s="81" t="b">
        <v>0</v>
      </c>
      <c r="K296" s="81" t="b">
        <v>0</v>
      </c>
      <c r="L296" s="81" t="b">
        <v>0</v>
      </c>
    </row>
    <row r="297" spans="1:12" ht="15">
      <c r="A297" s="80" t="s">
        <v>8743</v>
      </c>
      <c r="B297" s="81" t="s">
        <v>799</v>
      </c>
      <c r="C297" s="81">
        <v>2</v>
      </c>
      <c r="D297" s="92">
        <v>0</v>
      </c>
      <c r="E297" s="92">
        <v>1.1760912590556813</v>
      </c>
      <c r="F297" s="81" t="s">
        <v>363</v>
      </c>
      <c r="G297" s="81" t="b">
        <v>0</v>
      </c>
      <c r="H297" s="81" t="b">
        <v>0</v>
      </c>
      <c r="I297" s="81" t="b">
        <v>0</v>
      </c>
      <c r="J297" s="81" t="b">
        <v>0</v>
      </c>
      <c r="K297" s="81" t="b">
        <v>0</v>
      </c>
      <c r="L297" s="81" t="b">
        <v>0</v>
      </c>
    </row>
    <row r="298" spans="1:12" ht="15">
      <c r="A298" s="80" t="s">
        <v>1051</v>
      </c>
      <c r="B298" s="81" t="s">
        <v>419</v>
      </c>
      <c r="C298" s="81">
        <v>2</v>
      </c>
      <c r="D298" s="92">
        <v>0</v>
      </c>
      <c r="E298" s="92">
        <v>1.1760912590556813</v>
      </c>
      <c r="F298" s="81" t="s">
        <v>363</v>
      </c>
      <c r="G298" s="81" t="b">
        <v>0</v>
      </c>
      <c r="H298" s="81" t="b">
        <v>0</v>
      </c>
      <c r="I298" s="81" t="b">
        <v>0</v>
      </c>
      <c r="J298" s="81" t="b">
        <v>0</v>
      </c>
      <c r="K298" s="81" t="b">
        <v>0</v>
      </c>
      <c r="L298" s="81" t="b">
        <v>0</v>
      </c>
    </row>
    <row r="299" spans="1:12" ht="15">
      <c r="A299" s="80" t="s">
        <v>458</v>
      </c>
      <c r="B299" s="81" t="s">
        <v>1024</v>
      </c>
      <c r="C299" s="81">
        <v>4</v>
      </c>
      <c r="D299" s="92">
        <v>0.017747899969308513</v>
      </c>
      <c r="E299" s="92">
        <v>1.0511525224473812</v>
      </c>
      <c r="F299" s="81" t="s">
        <v>364</v>
      </c>
      <c r="G299" s="81" t="b">
        <v>0</v>
      </c>
      <c r="H299" s="81" t="b">
        <v>0</v>
      </c>
      <c r="I299" s="81" t="b">
        <v>0</v>
      </c>
      <c r="J299" s="81" t="b">
        <v>0</v>
      </c>
      <c r="K299" s="81" t="b">
        <v>0</v>
      </c>
      <c r="L299" s="81" t="b">
        <v>0</v>
      </c>
    </row>
    <row r="300" spans="1:12" ht="15">
      <c r="A300" s="80" t="s">
        <v>649</v>
      </c>
      <c r="B300" s="81" t="s">
        <v>8704</v>
      </c>
      <c r="C300" s="81">
        <v>3</v>
      </c>
      <c r="D300" s="92">
        <v>0.013310924976981383</v>
      </c>
      <c r="E300" s="92">
        <v>1.1760912590556813</v>
      </c>
      <c r="F300" s="81" t="s">
        <v>364</v>
      </c>
      <c r="G300" s="81" t="b">
        <v>0</v>
      </c>
      <c r="H300" s="81" t="b">
        <v>0</v>
      </c>
      <c r="I300" s="81" t="b">
        <v>0</v>
      </c>
      <c r="J300" s="81" t="b">
        <v>0</v>
      </c>
      <c r="K300" s="81" t="b">
        <v>0</v>
      </c>
      <c r="L300" s="81" t="b">
        <v>0</v>
      </c>
    </row>
    <row r="301" spans="1:12" ht="15">
      <c r="A301" s="80" t="s">
        <v>8049</v>
      </c>
      <c r="B301" s="81" t="s">
        <v>8703</v>
      </c>
      <c r="C301" s="81">
        <v>3</v>
      </c>
      <c r="D301" s="92">
        <v>0.013310924976981383</v>
      </c>
      <c r="E301" s="92">
        <v>0.829303772831025</v>
      </c>
      <c r="F301" s="81" t="s">
        <v>364</v>
      </c>
      <c r="G301" s="81" t="b">
        <v>0</v>
      </c>
      <c r="H301" s="81" t="b">
        <v>0</v>
      </c>
      <c r="I301" s="81" t="b">
        <v>0</v>
      </c>
      <c r="J301" s="81" t="b">
        <v>0</v>
      </c>
      <c r="K301" s="81" t="b">
        <v>0</v>
      </c>
      <c r="L301" s="81" t="b">
        <v>0</v>
      </c>
    </row>
    <row r="302" spans="1:12" ht="15">
      <c r="A302" s="80" t="s">
        <v>8704</v>
      </c>
      <c r="B302" s="81" t="s">
        <v>8049</v>
      </c>
      <c r="C302" s="81">
        <v>3</v>
      </c>
      <c r="D302" s="92">
        <v>0.013310924976981383</v>
      </c>
      <c r="E302" s="92">
        <v>0.9542425094393249</v>
      </c>
      <c r="F302" s="81" t="s">
        <v>364</v>
      </c>
      <c r="G302" s="81" t="b">
        <v>0</v>
      </c>
      <c r="H302" s="81" t="b">
        <v>0</v>
      </c>
      <c r="I302" s="81" t="b">
        <v>0</v>
      </c>
      <c r="J302" s="81" t="b">
        <v>0</v>
      </c>
      <c r="K302" s="81" t="b">
        <v>0</v>
      </c>
      <c r="L302" s="81" t="b">
        <v>0</v>
      </c>
    </row>
    <row r="303" spans="1:12" ht="15">
      <c r="A303" s="80" t="s">
        <v>1051</v>
      </c>
      <c r="B303" s="81" t="s">
        <v>649</v>
      </c>
      <c r="C303" s="81">
        <v>3</v>
      </c>
      <c r="D303" s="92">
        <v>0.013310924976981383</v>
      </c>
      <c r="E303" s="92">
        <v>1.0511525224473812</v>
      </c>
      <c r="F303" s="81" t="s">
        <v>364</v>
      </c>
      <c r="G303" s="81" t="b">
        <v>0</v>
      </c>
      <c r="H303" s="81" t="b">
        <v>0</v>
      </c>
      <c r="I303" s="81" t="b">
        <v>0</v>
      </c>
      <c r="J303" s="81" t="b">
        <v>0</v>
      </c>
      <c r="K303" s="81" t="b">
        <v>0</v>
      </c>
      <c r="L303" s="81" t="b">
        <v>0</v>
      </c>
    </row>
    <row r="304" spans="1:12" ht="15">
      <c r="A304" s="80" t="s">
        <v>8703</v>
      </c>
      <c r="B304" s="81" t="s">
        <v>799</v>
      </c>
      <c r="C304" s="81">
        <v>3</v>
      </c>
      <c r="D304" s="92">
        <v>0.013310924976981383</v>
      </c>
      <c r="E304" s="92">
        <v>1.0511525224473812</v>
      </c>
      <c r="F304" s="81" t="s">
        <v>364</v>
      </c>
      <c r="G304" s="81" t="b">
        <v>0</v>
      </c>
      <c r="H304" s="81" t="b">
        <v>0</v>
      </c>
      <c r="I304" s="81" t="b">
        <v>0</v>
      </c>
      <c r="J304" s="81" t="b">
        <v>0</v>
      </c>
      <c r="K304" s="81" t="b">
        <v>0</v>
      </c>
      <c r="L304" s="81" t="b">
        <v>0</v>
      </c>
    </row>
    <row r="305" spans="1:12" ht="15">
      <c r="A305" s="80" t="s">
        <v>799</v>
      </c>
      <c r="B305" s="81" t="s">
        <v>1177</v>
      </c>
      <c r="C305" s="81">
        <v>3</v>
      </c>
      <c r="D305" s="92">
        <v>0.013310924976981383</v>
      </c>
      <c r="E305" s="92">
        <v>1.1760912590556813</v>
      </c>
      <c r="F305" s="81" t="s">
        <v>364</v>
      </c>
      <c r="G305" s="81" t="b">
        <v>0</v>
      </c>
      <c r="H305" s="81" t="b">
        <v>0</v>
      </c>
      <c r="I305" s="81" t="b">
        <v>0</v>
      </c>
      <c r="J305" s="81" t="b">
        <v>0</v>
      </c>
      <c r="K305" s="81" t="b">
        <v>0</v>
      </c>
      <c r="L305" s="81" t="b">
        <v>0</v>
      </c>
    </row>
    <row r="306" spans="1:12" ht="15">
      <c r="A306" s="80" t="s">
        <v>1024</v>
      </c>
      <c r="B306" s="81" t="s">
        <v>1051</v>
      </c>
      <c r="C306" s="81">
        <v>3</v>
      </c>
      <c r="D306" s="92">
        <v>0.013310924976981383</v>
      </c>
      <c r="E306" s="92">
        <v>1.0511525224473812</v>
      </c>
      <c r="F306" s="81" t="s">
        <v>364</v>
      </c>
      <c r="G306" s="81" t="b">
        <v>0</v>
      </c>
      <c r="H306" s="81" t="b">
        <v>0</v>
      </c>
      <c r="I306" s="81" t="b">
        <v>0</v>
      </c>
      <c r="J306" s="81" t="b">
        <v>0</v>
      </c>
      <c r="K306" s="81" t="b">
        <v>0</v>
      </c>
      <c r="L306" s="81" t="b">
        <v>0</v>
      </c>
    </row>
    <row r="307" spans="1:12" ht="15">
      <c r="A307" s="80" t="s">
        <v>8019</v>
      </c>
      <c r="B307" s="81" t="s">
        <v>458</v>
      </c>
      <c r="C307" s="81">
        <v>2</v>
      </c>
      <c r="D307" s="92">
        <v>0.015917600346881503</v>
      </c>
      <c r="E307" s="92">
        <v>1</v>
      </c>
      <c r="F307" s="81" t="s">
        <v>364</v>
      </c>
      <c r="G307" s="81" t="b">
        <v>0</v>
      </c>
      <c r="H307" s="81" t="b">
        <v>0</v>
      </c>
      <c r="I307" s="81" t="b">
        <v>0</v>
      </c>
      <c r="J307" s="81" t="b">
        <v>0</v>
      </c>
      <c r="K307" s="81" t="b">
        <v>0</v>
      </c>
      <c r="L307" s="81" t="b">
        <v>0</v>
      </c>
    </row>
    <row r="308" spans="1:12" ht="15">
      <c r="A308" s="80" t="s">
        <v>480</v>
      </c>
      <c r="B308" s="81" t="s">
        <v>1500</v>
      </c>
      <c r="C308" s="81">
        <v>10</v>
      </c>
      <c r="D308" s="92">
        <v>0.0068517999632560795</v>
      </c>
      <c r="E308" s="92">
        <v>1.128542860877125</v>
      </c>
      <c r="F308" s="81" t="s">
        <v>365</v>
      </c>
      <c r="G308" s="81" t="b">
        <v>0</v>
      </c>
      <c r="H308" s="81" t="b">
        <v>0</v>
      </c>
      <c r="I308" s="81" t="b">
        <v>0</v>
      </c>
      <c r="J308" s="81" t="b">
        <v>0</v>
      </c>
      <c r="K308" s="81" t="b">
        <v>0</v>
      </c>
      <c r="L308" s="81" t="b">
        <v>0</v>
      </c>
    </row>
    <row r="309" spans="1:12" ht="15">
      <c r="A309" s="80" t="s">
        <v>8707</v>
      </c>
      <c r="B309" s="81" t="s">
        <v>1461</v>
      </c>
      <c r="C309" s="81">
        <v>10</v>
      </c>
      <c r="D309" s="92">
        <v>0.0068517999632560795</v>
      </c>
      <c r="E309" s="92">
        <v>1.3046341199328064</v>
      </c>
      <c r="F309" s="81" t="s">
        <v>365</v>
      </c>
      <c r="G309" s="81" t="b">
        <v>0</v>
      </c>
      <c r="H309" s="81" t="b">
        <v>0</v>
      </c>
      <c r="I309" s="81" t="b">
        <v>0</v>
      </c>
      <c r="J309" s="81" t="b">
        <v>0</v>
      </c>
      <c r="K309" s="81" t="b">
        <v>0</v>
      </c>
      <c r="L309" s="81" t="b">
        <v>0</v>
      </c>
    </row>
    <row r="310" spans="1:12" ht="15">
      <c r="A310" s="80" t="s">
        <v>458</v>
      </c>
      <c r="B310" s="81" t="s">
        <v>8707</v>
      </c>
      <c r="C310" s="81">
        <v>10</v>
      </c>
      <c r="D310" s="92">
        <v>0.0068517999632560795</v>
      </c>
      <c r="E310" s="92">
        <v>1.1906907676259697</v>
      </c>
      <c r="F310" s="81" t="s">
        <v>365</v>
      </c>
      <c r="G310" s="81" t="b">
        <v>0</v>
      </c>
      <c r="H310" s="81" t="b">
        <v>0</v>
      </c>
      <c r="I310" s="81" t="b">
        <v>0</v>
      </c>
      <c r="J310" s="81" t="b">
        <v>0</v>
      </c>
      <c r="K310" s="81" t="b">
        <v>0</v>
      </c>
      <c r="L310" s="81" t="b">
        <v>0</v>
      </c>
    </row>
    <row r="311" spans="1:12" ht="15">
      <c r="A311" s="80" t="s">
        <v>1461</v>
      </c>
      <c r="B311" s="81" t="s">
        <v>480</v>
      </c>
      <c r="C311" s="81">
        <v>10</v>
      </c>
      <c r="D311" s="92">
        <v>0.0068517999632560795</v>
      </c>
      <c r="E311" s="92">
        <v>1.3838153659804313</v>
      </c>
      <c r="F311" s="81" t="s">
        <v>365</v>
      </c>
      <c r="G311" s="81" t="b">
        <v>0</v>
      </c>
      <c r="H311" s="81" t="b">
        <v>0</v>
      </c>
      <c r="I311" s="81" t="b">
        <v>0</v>
      </c>
      <c r="J311" s="81" t="b">
        <v>0</v>
      </c>
      <c r="K311" s="81" t="b">
        <v>0</v>
      </c>
      <c r="L311" s="81" t="b">
        <v>0</v>
      </c>
    </row>
    <row r="312" spans="1:12" ht="15">
      <c r="A312" s="80" t="s">
        <v>8700</v>
      </c>
      <c r="B312" s="81" t="s">
        <v>458</v>
      </c>
      <c r="C312" s="81">
        <v>10</v>
      </c>
      <c r="D312" s="92">
        <v>0.0068517999632560795</v>
      </c>
      <c r="E312" s="92">
        <v>1.1559286613667579</v>
      </c>
      <c r="F312" s="81" t="s">
        <v>365</v>
      </c>
      <c r="G312" s="81" t="b">
        <v>0</v>
      </c>
      <c r="H312" s="81" t="b">
        <v>0</v>
      </c>
      <c r="I312" s="81" t="b">
        <v>0</v>
      </c>
      <c r="J312" s="81" t="b">
        <v>0</v>
      </c>
      <c r="K312" s="81" t="b">
        <v>0</v>
      </c>
      <c r="L312" s="81" t="b">
        <v>0</v>
      </c>
    </row>
    <row r="313" spans="1:12" ht="15">
      <c r="A313" s="80" t="s">
        <v>1500</v>
      </c>
      <c r="B313" s="81" t="s">
        <v>717</v>
      </c>
      <c r="C313" s="81">
        <v>10</v>
      </c>
      <c r="D313" s="92">
        <v>0.0068517999632560795</v>
      </c>
      <c r="E313" s="92">
        <v>1.128542860877125</v>
      </c>
      <c r="F313" s="81" t="s">
        <v>365</v>
      </c>
      <c r="G313" s="81" t="b">
        <v>0</v>
      </c>
      <c r="H313" s="81" t="b">
        <v>0</v>
      </c>
      <c r="I313" s="81" t="b">
        <v>0</v>
      </c>
      <c r="J313" s="81" t="b">
        <v>0</v>
      </c>
      <c r="K313" s="81" t="b">
        <v>0</v>
      </c>
      <c r="L313" s="81" t="b">
        <v>0</v>
      </c>
    </row>
    <row r="314" spans="1:12" ht="15">
      <c r="A314" s="80" t="s">
        <v>8708</v>
      </c>
      <c r="B314" s="81" t="s">
        <v>433</v>
      </c>
      <c r="C314" s="81">
        <v>10</v>
      </c>
      <c r="D314" s="92">
        <v>0.0068517999632560795</v>
      </c>
      <c r="E314" s="92">
        <v>1.1796953833245065</v>
      </c>
      <c r="F314" s="81" t="s">
        <v>365</v>
      </c>
      <c r="G314" s="81" t="b">
        <v>0</v>
      </c>
      <c r="H314" s="81" t="b">
        <v>0</v>
      </c>
      <c r="I314" s="81" t="b">
        <v>0</v>
      </c>
      <c r="J314" s="81" t="b">
        <v>0</v>
      </c>
      <c r="K314" s="81" t="b">
        <v>0</v>
      </c>
      <c r="L314" s="81" t="b">
        <v>0</v>
      </c>
    </row>
    <row r="315" spans="1:12" ht="15">
      <c r="A315" s="80" t="s">
        <v>717</v>
      </c>
      <c r="B315" s="81" t="s">
        <v>8708</v>
      </c>
      <c r="C315" s="81">
        <v>10</v>
      </c>
      <c r="D315" s="92">
        <v>0.0068517999632560795</v>
      </c>
      <c r="E315" s="92">
        <v>1.3838153659804313</v>
      </c>
      <c r="F315" s="81" t="s">
        <v>365</v>
      </c>
      <c r="G315" s="81" t="b">
        <v>0</v>
      </c>
      <c r="H315" s="81" t="b">
        <v>0</v>
      </c>
      <c r="I315" s="81" t="b">
        <v>0</v>
      </c>
      <c r="J315" s="81" t="b">
        <v>0</v>
      </c>
      <c r="K315" s="81" t="b">
        <v>0</v>
      </c>
      <c r="L315" s="81" t="b">
        <v>0</v>
      </c>
    </row>
    <row r="316" spans="1:12" ht="15">
      <c r="A316" s="80" t="s">
        <v>976</v>
      </c>
      <c r="B316" s="81" t="s">
        <v>8700</v>
      </c>
      <c r="C316" s="81">
        <v>9</v>
      </c>
      <c r="D316" s="92">
        <v>0.007769022360105866</v>
      </c>
      <c r="E316" s="92">
        <v>1.2698720136735946</v>
      </c>
      <c r="F316" s="81" t="s">
        <v>365</v>
      </c>
      <c r="G316" s="81" t="b">
        <v>0</v>
      </c>
      <c r="H316" s="81" t="b">
        <v>0</v>
      </c>
      <c r="I316" s="81" t="b">
        <v>0</v>
      </c>
      <c r="J316" s="81" t="b">
        <v>0</v>
      </c>
      <c r="K316" s="81" t="b">
        <v>0</v>
      </c>
      <c r="L316" s="81" t="b">
        <v>0</v>
      </c>
    </row>
    <row r="317" spans="1:12" ht="15">
      <c r="A317" s="80" t="s">
        <v>8701</v>
      </c>
      <c r="B317" s="81" t="s">
        <v>585</v>
      </c>
      <c r="C317" s="81">
        <v>6</v>
      </c>
      <c r="D317" s="92">
        <v>0.009290428218024224</v>
      </c>
      <c r="E317" s="92">
        <v>1.6056641155967877</v>
      </c>
      <c r="F317" s="81" t="s">
        <v>365</v>
      </c>
      <c r="G317" s="81" t="b">
        <v>0</v>
      </c>
      <c r="H317" s="81" t="b">
        <v>0</v>
      </c>
      <c r="I317" s="81" t="b">
        <v>0</v>
      </c>
      <c r="J317" s="81" t="b">
        <v>0</v>
      </c>
      <c r="K317" s="81" t="b">
        <v>0</v>
      </c>
      <c r="L317" s="81" t="b">
        <v>0</v>
      </c>
    </row>
    <row r="318" spans="1:12" ht="15">
      <c r="A318" s="80" t="s">
        <v>433</v>
      </c>
      <c r="B318" s="81" t="s">
        <v>8712</v>
      </c>
      <c r="C318" s="81">
        <v>6</v>
      </c>
      <c r="D318" s="92">
        <v>0.009290428218024224</v>
      </c>
      <c r="E318" s="92">
        <v>1.1796953833245065</v>
      </c>
      <c r="F318" s="81" t="s">
        <v>365</v>
      </c>
      <c r="G318" s="81" t="b">
        <v>0</v>
      </c>
      <c r="H318" s="81" t="b">
        <v>0</v>
      </c>
      <c r="I318" s="81" t="b">
        <v>0</v>
      </c>
      <c r="J318" s="81" t="b">
        <v>0</v>
      </c>
      <c r="K318" s="81" t="b">
        <v>0</v>
      </c>
      <c r="L318" s="81" t="b">
        <v>0</v>
      </c>
    </row>
    <row r="319" spans="1:12" ht="15">
      <c r="A319" s="80" t="s">
        <v>8712</v>
      </c>
      <c r="B319" s="81" t="s">
        <v>614</v>
      </c>
      <c r="C319" s="81">
        <v>6</v>
      </c>
      <c r="D319" s="92">
        <v>0.009290428218024224</v>
      </c>
      <c r="E319" s="92">
        <v>1.6056641155967877</v>
      </c>
      <c r="F319" s="81" t="s">
        <v>365</v>
      </c>
      <c r="G319" s="81" t="b">
        <v>0</v>
      </c>
      <c r="H319" s="81" t="b">
        <v>0</v>
      </c>
      <c r="I319" s="81" t="b">
        <v>0</v>
      </c>
      <c r="J319" s="81" t="b">
        <v>0</v>
      </c>
      <c r="K319" s="81" t="b">
        <v>0</v>
      </c>
      <c r="L319" s="81" t="b">
        <v>0</v>
      </c>
    </row>
    <row r="320" spans="1:12" ht="15">
      <c r="A320" s="80" t="s">
        <v>585</v>
      </c>
      <c r="B320" s="81" t="s">
        <v>775</v>
      </c>
      <c r="C320" s="81">
        <v>6</v>
      </c>
      <c r="D320" s="92">
        <v>0.009290428218024224</v>
      </c>
      <c r="E320" s="92">
        <v>1.6056641155967877</v>
      </c>
      <c r="F320" s="81" t="s">
        <v>365</v>
      </c>
      <c r="G320" s="81" t="b">
        <v>0</v>
      </c>
      <c r="H320" s="81" t="b">
        <v>0</v>
      </c>
      <c r="I320" s="81" t="b">
        <v>0</v>
      </c>
      <c r="J320" s="81" t="b">
        <v>0</v>
      </c>
      <c r="K320" s="81" t="b">
        <v>0</v>
      </c>
      <c r="L320" s="81" t="b">
        <v>0</v>
      </c>
    </row>
    <row r="321" spans="1:12" ht="15">
      <c r="A321" s="80" t="s">
        <v>614</v>
      </c>
      <c r="B321" s="81" t="s">
        <v>8714</v>
      </c>
      <c r="C321" s="81">
        <v>6</v>
      </c>
      <c r="D321" s="92">
        <v>0.009290428218024224</v>
      </c>
      <c r="E321" s="92">
        <v>1.6056641155967877</v>
      </c>
      <c r="F321" s="81" t="s">
        <v>365</v>
      </c>
      <c r="G321" s="81" t="b">
        <v>0</v>
      </c>
      <c r="H321" s="81" t="b">
        <v>0</v>
      </c>
      <c r="I321" s="81" t="b">
        <v>0</v>
      </c>
      <c r="J321" s="81" t="b">
        <v>0</v>
      </c>
      <c r="K321" s="81" t="b">
        <v>0</v>
      </c>
      <c r="L321" s="81" t="b">
        <v>0</v>
      </c>
    </row>
    <row r="322" spans="1:12" ht="15">
      <c r="A322" s="80" t="s">
        <v>651</v>
      </c>
      <c r="B322" s="81" t="s">
        <v>856</v>
      </c>
      <c r="C322" s="81">
        <v>6</v>
      </c>
      <c r="D322" s="92">
        <v>0.009290428218024224</v>
      </c>
      <c r="E322" s="92">
        <v>1.6056641155967877</v>
      </c>
      <c r="F322" s="81" t="s">
        <v>365</v>
      </c>
      <c r="G322" s="81" t="b">
        <v>0</v>
      </c>
      <c r="H322" s="81" t="b">
        <v>0</v>
      </c>
      <c r="I322" s="81" t="b">
        <v>0</v>
      </c>
      <c r="J322" s="81" t="b">
        <v>0</v>
      </c>
      <c r="K322" s="81" t="b">
        <v>0</v>
      </c>
      <c r="L322" s="81" t="b">
        <v>0</v>
      </c>
    </row>
    <row r="323" spans="1:12" ht="15">
      <c r="A323" s="80" t="s">
        <v>1500</v>
      </c>
      <c r="B323" s="81" t="s">
        <v>433</v>
      </c>
      <c r="C323" s="81">
        <v>6</v>
      </c>
      <c r="D323" s="92">
        <v>0.009290428218024224</v>
      </c>
      <c r="E323" s="92">
        <v>0.702574128604844</v>
      </c>
      <c r="F323" s="81" t="s">
        <v>365</v>
      </c>
      <c r="G323" s="81" t="b">
        <v>0</v>
      </c>
      <c r="H323" s="81" t="b">
        <v>0</v>
      </c>
      <c r="I323" s="81" t="b">
        <v>0</v>
      </c>
      <c r="J323" s="81" t="b">
        <v>0</v>
      </c>
      <c r="K323" s="81" t="b">
        <v>0</v>
      </c>
      <c r="L323" s="81" t="b">
        <v>0</v>
      </c>
    </row>
    <row r="324" spans="1:12" ht="15">
      <c r="A324" s="80" t="s">
        <v>8713</v>
      </c>
      <c r="B324" s="81" t="s">
        <v>673</v>
      </c>
      <c r="C324" s="81">
        <v>6</v>
      </c>
      <c r="D324" s="92">
        <v>0.009290428218024224</v>
      </c>
      <c r="E324" s="92">
        <v>1.6056641155967877</v>
      </c>
      <c r="F324" s="81" t="s">
        <v>365</v>
      </c>
      <c r="G324" s="81" t="b">
        <v>0</v>
      </c>
      <c r="H324" s="81" t="b">
        <v>0</v>
      </c>
      <c r="I324" s="81" t="b">
        <v>0</v>
      </c>
      <c r="J324" s="81" t="b">
        <v>0</v>
      </c>
      <c r="K324" s="81" t="b">
        <v>0</v>
      </c>
      <c r="L324" s="81" t="b">
        <v>0</v>
      </c>
    </row>
    <row r="325" spans="1:12" ht="15">
      <c r="A325" s="80" t="s">
        <v>433</v>
      </c>
      <c r="B325" s="81" t="s">
        <v>8713</v>
      </c>
      <c r="C325" s="81">
        <v>6</v>
      </c>
      <c r="D325" s="92">
        <v>0.009290428218024224</v>
      </c>
      <c r="E325" s="92">
        <v>1.1796953833245065</v>
      </c>
      <c r="F325" s="81" t="s">
        <v>365</v>
      </c>
      <c r="G325" s="81" t="b">
        <v>0</v>
      </c>
      <c r="H325" s="81" t="b">
        <v>0</v>
      </c>
      <c r="I325" s="81" t="b">
        <v>0</v>
      </c>
      <c r="J325" s="81" t="b">
        <v>0</v>
      </c>
      <c r="K325" s="81" t="b">
        <v>0</v>
      </c>
      <c r="L325" s="81" t="b">
        <v>0</v>
      </c>
    </row>
    <row r="326" spans="1:12" ht="15">
      <c r="A326" s="80" t="s">
        <v>8714</v>
      </c>
      <c r="B326" s="81" t="s">
        <v>8702</v>
      </c>
      <c r="C326" s="81">
        <v>6</v>
      </c>
      <c r="D326" s="92">
        <v>0.009290428218024224</v>
      </c>
      <c r="E326" s="92">
        <v>1.6056641155967877</v>
      </c>
      <c r="F326" s="81" t="s">
        <v>365</v>
      </c>
      <c r="G326" s="81" t="b">
        <v>0</v>
      </c>
      <c r="H326" s="81" t="b">
        <v>0</v>
      </c>
      <c r="I326" s="81" t="b">
        <v>0</v>
      </c>
      <c r="J326" s="81" t="b">
        <v>0</v>
      </c>
      <c r="K326" s="81" t="b">
        <v>0</v>
      </c>
      <c r="L326" s="81" t="b">
        <v>0</v>
      </c>
    </row>
    <row r="327" spans="1:12" ht="15">
      <c r="A327" s="80" t="s">
        <v>775</v>
      </c>
      <c r="B327" s="81" t="s">
        <v>651</v>
      </c>
      <c r="C327" s="81">
        <v>6</v>
      </c>
      <c r="D327" s="92">
        <v>0.009290428218024224</v>
      </c>
      <c r="E327" s="92">
        <v>1.6056641155967877</v>
      </c>
      <c r="F327" s="81" t="s">
        <v>365</v>
      </c>
      <c r="G327" s="81" t="b">
        <v>0</v>
      </c>
      <c r="H327" s="81" t="b">
        <v>0</v>
      </c>
      <c r="I327" s="81" t="b">
        <v>0</v>
      </c>
      <c r="J327" s="81" t="b">
        <v>0</v>
      </c>
      <c r="K327" s="81" t="b">
        <v>0</v>
      </c>
      <c r="L327" s="81" t="b">
        <v>0</v>
      </c>
    </row>
    <row r="328" spans="1:12" ht="15">
      <c r="A328" s="80" t="s">
        <v>8702</v>
      </c>
      <c r="B328" s="81" t="s">
        <v>8701</v>
      </c>
      <c r="C328" s="81">
        <v>6</v>
      </c>
      <c r="D328" s="92">
        <v>0.009290428218024224</v>
      </c>
      <c r="E328" s="92">
        <v>1.6056641155967877</v>
      </c>
      <c r="F328" s="81" t="s">
        <v>365</v>
      </c>
      <c r="G328" s="81" t="b">
        <v>0</v>
      </c>
      <c r="H328" s="81" t="b">
        <v>0</v>
      </c>
      <c r="I328" s="81" t="b">
        <v>0</v>
      </c>
      <c r="J328" s="81" t="b">
        <v>0</v>
      </c>
      <c r="K328" s="81" t="b">
        <v>0</v>
      </c>
      <c r="L328" s="81" t="b">
        <v>0</v>
      </c>
    </row>
    <row r="329" spans="1:12" ht="15">
      <c r="A329" s="80" t="s">
        <v>673</v>
      </c>
      <c r="B329" s="81" t="s">
        <v>1500</v>
      </c>
      <c r="C329" s="81">
        <v>6</v>
      </c>
      <c r="D329" s="92">
        <v>0.009290428218024224</v>
      </c>
      <c r="E329" s="92">
        <v>1.128542860877125</v>
      </c>
      <c r="F329" s="81" t="s">
        <v>365</v>
      </c>
      <c r="G329" s="81" t="b">
        <v>0</v>
      </c>
      <c r="H329" s="81" t="b">
        <v>0</v>
      </c>
      <c r="I329" s="81" t="b">
        <v>0</v>
      </c>
      <c r="J329" s="81" t="b">
        <v>0</v>
      </c>
      <c r="K329" s="81" t="b">
        <v>0</v>
      </c>
      <c r="L329" s="81" t="b">
        <v>0</v>
      </c>
    </row>
    <row r="330" spans="1:12" ht="15">
      <c r="A330" s="80" t="s">
        <v>1270</v>
      </c>
      <c r="B330" s="81" t="s">
        <v>8700</v>
      </c>
      <c r="C330" s="81">
        <v>4</v>
      </c>
      <c r="D330" s="92">
        <v>0.008934338797318581</v>
      </c>
      <c r="E330" s="92">
        <v>1.2698720136735946</v>
      </c>
      <c r="F330" s="81" t="s">
        <v>365</v>
      </c>
      <c r="G330" s="81" t="b">
        <v>0</v>
      </c>
      <c r="H330" s="81" t="b">
        <v>0</v>
      </c>
      <c r="I330" s="81" t="b">
        <v>0</v>
      </c>
      <c r="J330" s="81" t="b">
        <v>0</v>
      </c>
      <c r="K330" s="81" t="b">
        <v>0</v>
      </c>
      <c r="L330" s="81" t="b">
        <v>0</v>
      </c>
    </row>
    <row r="331" spans="1:12" ht="15">
      <c r="A331" s="80" t="s">
        <v>442</v>
      </c>
      <c r="B331" s="81" t="s">
        <v>1269</v>
      </c>
      <c r="C331" s="81">
        <v>3</v>
      </c>
      <c r="D331" s="92">
        <v>0.008159182929992438</v>
      </c>
      <c r="E331" s="92">
        <v>1.9066941112607687</v>
      </c>
      <c r="F331" s="81" t="s">
        <v>365</v>
      </c>
      <c r="G331" s="81" t="b">
        <v>0</v>
      </c>
      <c r="H331" s="81" t="b">
        <v>0</v>
      </c>
      <c r="I331" s="81" t="b">
        <v>0</v>
      </c>
      <c r="J331" s="81" t="b">
        <v>0</v>
      </c>
      <c r="K331" s="81" t="b">
        <v>0</v>
      </c>
      <c r="L331" s="81" t="b">
        <v>0</v>
      </c>
    </row>
    <row r="332" spans="1:12" ht="15">
      <c r="A332" s="80" t="s">
        <v>877</v>
      </c>
      <c r="B332" s="81" t="s">
        <v>8726</v>
      </c>
      <c r="C332" s="81">
        <v>3</v>
      </c>
      <c r="D332" s="92">
        <v>0.008159182929992438</v>
      </c>
      <c r="E332" s="92">
        <v>1.9066941112607687</v>
      </c>
      <c r="F332" s="81" t="s">
        <v>365</v>
      </c>
      <c r="G332" s="81" t="b">
        <v>0</v>
      </c>
      <c r="H332" s="81" t="b">
        <v>0</v>
      </c>
      <c r="I332" s="81" t="b">
        <v>0</v>
      </c>
      <c r="J332" s="81" t="b">
        <v>0</v>
      </c>
      <c r="K332" s="81" t="b">
        <v>0</v>
      </c>
      <c r="L332" s="81" t="b">
        <v>0</v>
      </c>
    </row>
    <row r="333" spans="1:12" ht="15">
      <c r="A333" s="80" t="s">
        <v>8035</v>
      </c>
      <c r="B333" s="81" t="s">
        <v>976</v>
      </c>
      <c r="C333" s="81">
        <v>3</v>
      </c>
      <c r="D333" s="92">
        <v>0.008159182929992438</v>
      </c>
      <c r="E333" s="92">
        <v>1.6848453616444126</v>
      </c>
      <c r="F333" s="81" t="s">
        <v>365</v>
      </c>
      <c r="G333" s="81" t="b">
        <v>0</v>
      </c>
      <c r="H333" s="81" t="b">
        <v>0</v>
      </c>
      <c r="I333" s="81" t="b">
        <v>0</v>
      </c>
      <c r="J333" s="81" t="b">
        <v>0</v>
      </c>
      <c r="K333" s="81" t="b">
        <v>0</v>
      </c>
      <c r="L333" s="81" t="b">
        <v>0</v>
      </c>
    </row>
    <row r="334" spans="1:12" ht="15">
      <c r="A334" s="80" t="s">
        <v>8726</v>
      </c>
      <c r="B334" s="81" t="s">
        <v>697</v>
      </c>
      <c r="C334" s="81">
        <v>3</v>
      </c>
      <c r="D334" s="92">
        <v>0.008159182929992438</v>
      </c>
      <c r="E334" s="92">
        <v>1.9066941112607687</v>
      </c>
      <c r="F334" s="81" t="s">
        <v>365</v>
      </c>
      <c r="G334" s="81" t="b">
        <v>0</v>
      </c>
      <c r="H334" s="81" t="b">
        <v>0</v>
      </c>
      <c r="I334" s="81" t="b">
        <v>0</v>
      </c>
      <c r="J334" s="81" t="b">
        <v>0</v>
      </c>
      <c r="K334" s="81" t="b">
        <v>0</v>
      </c>
      <c r="L334" s="81" t="b">
        <v>0</v>
      </c>
    </row>
    <row r="335" spans="1:12" ht="15">
      <c r="A335" s="80" t="s">
        <v>8695</v>
      </c>
      <c r="B335" s="81" t="s">
        <v>8729</v>
      </c>
      <c r="C335" s="81">
        <v>3</v>
      </c>
      <c r="D335" s="92">
        <v>0.008159182929992438</v>
      </c>
      <c r="E335" s="92">
        <v>1.9066941112607687</v>
      </c>
      <c r="F335" s="81" t="s">
        <v>365</v>
      </c>
      <c r="G335" s="81" t="b">
        <v>0</v>
      </c>
      <c r="H335" s="81" t="b">
        <v>0</v>
      </c>
      <c r="I335" s="81" t="b">
        <v>0</v>
      </c>
      <c r="J335" s="81" t="b">
        <v>0</v>
      </c>
      <c r="K335" s="81" t="b">
        <v>0</v>
      </c>
      <c r="L335" s="81" t="b">
        <v>0</v>
      </c>
    </row>
    <row r="336" spans="1:12" ht="15">
      <c r="A336" s="80" t="s">
        <v>431</v>
      </c>
      <c r="B336" s="81" t="s">
        <v>877</v>
      </c>
      <c r="C336" s="81">
        <v>3</v>
      </c>
      <c r="D336" s="92">
        <v>0.008159182929992438</v>
      </c>
      <c r="E336" s="92">
        <v>1.9066941112607687</v>
      </c>
      <c r="F336" s="81" t="s">
        <v>365</v>
      </c>
      <c r="G336" s="81" t="b">
        <v>0</v>
      </c>
      <c r="H336" s="81" t="b">
        <v>0</v>
      </c>
      <c r="I336" s="81" t="b">
        <v>0</v>
      </c>
      <c r="J336" s="81" t="b">
        <v>0</v>
      </c>
      <c r="K336" s="81" t="b">
        <v>0</v>
      </c>
      <c r="L336" s="81" t="b">
        <v>0</v>
      </c>
    </row>
    <row r="337" spans="1:12" ht="15">
      <c r="A337" s="80" t="s">
        <v>8721</v>
      </c>
      <c r="B337" s="81" t="s">
        <v>8727</v>
      </c>
      <c r="C337" s="81">
        <v>3</v>
      </c>
      <c r="D337" s="92">
        <v>0.008159182929992438</v>
      </c>
      <c r="E337" s="92">
        <v>1.9066941112607687</v>
      </c>
      <c r="F337" s="81" t="s">
        <v>365</v>
      </c>
      <c r="G337" s="81" t="b">
        <v>0</v>
      </c>
      <c r="H337" s="81" t="b">
        <v>0</v>
      </c>
      <c r="I337" s="81" t="b">
        <v>0</v>
      </c>
      <c r="J337" s="81" t="b">
        <v>0</v>
      </c>
      <c r="K337" s="81" t="b">
        <v>0</v>
      </c>
      <c r="L337" s="81" t="b">
        <v>0</v>
      </c>
    </row>
    <row r="338" spans="1:12" ht="15">
      <c r="A338" s="80" t="s">
        <v>697</v>
      </c>
      <c r="B338" s="81" t="s">
        <v>8721</v>
      </c>
      <c r="C338" s="81">
        <v>3</v>
      </c>
      <c r="D338" s="92">
        <v>0.008159182929992438</v>
      </c>
      <c r="E338" s="92">
        <v>1.9066941112607687</v>
      </c>
      <c r="F338" s="81" t="s">
        <v>365</v>
      </c>
      <c r="G338" s="81" t="b">
        <v>0</v>
      </c>
      <c r="H338" s="81" t="b">
        <v>0</v>
      </c>
      <c r="I338" s="81" t="b">
        <v>0</v>
      </c>
      <c r="J338" s="81" t="b">
        <v>0</v>
      </c>
      <c r="K338" s="81" t="b">
        <v>0</v>
      </c>
      <c r="L338" s="81" t="b">
        <v>0</v>
      </c>
    </row>
    <row r="339" spans="1:12" ht="15">
      <c r="A339" s="80" t="s">
        <v>8700</v>
      </c>
      <c r="B339" s="81" t="s">
        <v>442</v>
      </c>
      <c r="C339" s="81">
        <v>3</v>
      </c>
      <c r="D339" s="92">
        <v>0.008159182929992438</v>
      </c>
      <c r="E339" s="92">
        <v>1.2698720136735946</v>
      </c>
      <c r="F339" s="81" t="s">
        <v>365</v>
      </c>
      <c r="G339" s="81" t="b">
        <v>0</v>
      </c>
      <c r="H339" s="81" t="b">
        <v>0</v>
      </c>
      <c r="I339" s="81" t="b">
        <v>0</v>
      </c>
      <c r="J339" s="81" t="b">
        <v>0</v>
      </c>
      <c r="K339" s="81" t="b">
        <v>0</v>
      </c>
      <c r="L339" s="81" t="b">
        <v>0</v>
      </c>
    </row>
    <row r="340" spans="1:12" ht="15">
      <c r="A340" s="80" t="s">
        <v>1269</v>
      </c>
      <c r="B340" s="81" t="s">
        <v>8695</v>
      </c>
      <c r="C340" s="81">
        <v>3</v>
      </c>
      <c r="D340" s="92">
        <v>0.008159182929992438</v>
      </c>
      <c r="E340" s="92">
        <v>1.9066941112607687</v>
      </c>
      <c r="F340" s="81" t="s">
        <v>365</v>
      </c>
      <c r="G340" s="81" t="b">
        <v>0</v>
      </c>
      <c r="H340" s="81" t="b">
        <v>0</v>
      </c>
      <c r="I340" s="81" t="b">
        <v>0</v>
      </c>
      <c r="J340" s="81" t="b">
        <v>0</v>
      </c>
      <c r="K340" s="81" t="b">
        <v>0</v>
      </c>
      <c r="L340" s="81" t="b">
        <v>0</v>
      </c>
    </row>
    <row r="341" spans="1:12" ht="15">
      <c r="A341" s="80" t="s">
        <v>8729</v>
      </c>
      <c r="B341" s="81" t="s">
        <v>431</v>
      </c>
      <c r="C341" s="81">
        <v>3</v>
      </c>
      <c r="D341" s="92">
        <v>0.008159182929992438</v>
      </c>
      <c r="E341" s="92">
        <v>1.9066941112607687</v>
      </c>
      <c r="F341" s="81" t="s">
        <v>365</v>
      </c>
      <c r="G341" s="81" t="b">
        <v>0</v>
      </c>
      <c r="H341" s="81" t="b">
        <v>0</v>
      </c>
      <c r="I341" s="81" t="b">
        <v>0</v>
      </c>
      <c r="J341" s="81" t="b">
        <v>0</v>
      </c>
      <c r="K341" s="81" t="b">
        <v>0</v>
      </c>
      <c r="L341" s="81" t="b">
        <v>0</v>
      </c>
    </row>
    <row r="342" spans="1:12" ht="15">
      <c r="A342" s="80" t="s">
        <v>8035</v>
      </c>
      <c r="B342" s="81" t="s">
        <v>1270</v>
      </c>
      <c r="C342" s="81">
        <v>2</v>
      </c>
      <c r="D342" s="92">
        <v>0.006809815279312841</v>
      </c>
      <c r="E342" s="92">
        <v>1.6848453616444126</v>
      </c>
      <c r="F342" s="81" t="s">
        <v>365</v>
      </c>
      <c r="G342" s="81" t="b">
        <v>0</v>
      </c>
      <c r="H342" s="81" t="b">
        <v>0</v>
      </c>
      <c r="I342" s="81" t="b">
        <v>0</v>
      </c>
      <c r="J342" s="81" t="b">
        <v>0</v>
      </c>
      <c r="K342" s="81" t="b">
        <v>0</v>
      </c>
      <c r="L342" s="81" t="b">
        <v>0</v>
      </c>
    </row>
    <row r="343" spans="1:12" ht="15">
      <c r="A343" s="80" t="s">
        <v>8707</v>
      </c>
      <c r="B343" s="81" t="s">
        <v>8717</v>
      </c>
      <c r="C343" s="81">
        <v>2</v>
      </c>
      <c r="D343" s="92">
        <v>0.006809815279312841</v>
      </c>
      <c r="E343" s="92">
        <v>1.3046341199328064</v>
      </c>
      <c r="F343" s="81" t="s">
        <v>365</v>
      </c>
      <c r="G343" s="81" t="b">
        <v>0</v>
      </c>
      <c r="H343" s="81" t="b">
        <v>0</v>
      </c>
      <c r="I343" s="81" t="b">
        <v>0</v>
      </c>
      <c r="J343" s="81" t="b">
        <v>0</v>
      </c>
      <c r="K343" s="81" t="b">
        <v>0</v>
      </c>
      <c r="L343" s="81" t="b">
        <v>0</v>
      </c>
    </row>
    <row r="344" spans="1:12" ht="15">
      <c r="A344" s="80" t="s">
        <v>433</v>
      </c>
      <c r="B344" s="81" t="s">
        <v>1357</v>
      </c>
      <c r="C344" s="81">
        <v>2</v>
      </c>
      <c r="D344" s="92">
        <v>0.006809815279312841</v>
      </c>
      <c r="E344" s="92">
        <v>1.1796953833245065</v>
      </c>
      <c r="F344" s="81" t="s">
        <v>365</v>
      </c>
      <c r="G344" s="81" t="b">
        <v>0</v>
      </c>
      <c r="H344" s="81" t="b">
        <v>0</v>
      </c>
      <c r="I344" s="81" t="b">
        <v>0</v>
      </c>
      <c r="J344" s="81" t="b">
        <v>0</v>
      </c>
      <c r="K344" s="81" t="b">
        <v>0</v>
      </c>
      <c r="L344" s="81" t="b">
        <v>0</v>
      </c>
    </row>
    <row r="345" spans="1:12" ht="15">
      <c r="A345" s="80" t="s">
        <v>458</v>
      </c>
      <c r="B345" s="81" t="s">
        <v>1500</v>
      </c>
      <c r="C345" s="81">
        <v>2</v>
      </c>
      <c r="D345" s="92">
        <v>0.006809815279312841</v>
      </c>
      <c r="E345" s="92">
        <v>0.31562950423426966</v>
      </c>
      <c r="F345" s="81" t="s">
        <v>365</v>
      </c>
      <c r="G345" s="81" t="b">
        <v>0</v>
      </c>
      <c r="H345" s="81" t="b">
        <v>0</v>
      </c>
      <c r="I345" s="81" t="b">
        <v>0</v>
      </c>
      <c r="J345" s="81" t="b">
        <v>0</v>
      </c>
      <c r="K345" s="81" t="b">
        <v>0</v>
      </c>
      <c r="L345" s="81" t="b">
        <v>0</v>
      </c>
    </row>
    <row r="346" spans="1:12" ht="15">
      <c r="A346" s="80" t="s">
        <v>433</v>
      </c>
      <c r="B346" s="81" t="s">
        <v>418</v>
      </c>
      <c r="C346" s="81">
        <v>2</v>
      </c>
      <c r="D346" s="92">
        <v>0.006809815279312841</v>
      </c>
      <c r="E346" s="92">
        <v>1.1796953833245065</v>
      </c>
      <c r="F346" s="81" t="s">
        <v>365</v>
      </c>
      <c r="G346" s="81" t="b">
        <v>0</v>
      </c>
      <c r="H346" s="81" t="b">
        <v>0</v>
      </c>
      <c r="I346" s="81" t="b">
        <v>0</v>
      </c>
      <c r="J346" s="81" t="b">
        <v>0</v>
      </c>
      <c r="K346" s="81" t="b">
        <v>0</v>
      </c>
      <c r="L346" s="81" t="b">
        <v>0</v>
      </c>
    </row>
    <row r="347" spans="1:12" ht="15">
      <c r="A347" s="80" t="s">
        <v>8727</v>
      </c>
      <c r="B347" s="81" t="s">
        <v>458</v>
      </c>
      <c r="C347" s="81">
        <v>2</v>
      </c>
      <c r="D347" s="92">
        <v>0.006809815279312841</v>
      </c>
      <c r="E347" s="92">
        <v>1.2698720136735946</v>
      </c>
      <c r="F347" s="81" t="s">
        <v>365</v>
      </c>
      <c r="G347" s="81" t="b">
        <v>0</v>
      </c>
      <c r="H347" s="81" t="b">
        <v>0</v>
      </c>
      <c r="I347" s="81" t="b">
        <v>0</v>
      </c>
      <c r="J347" s="81" t="b">
        <v>0</v>
      </c>
      <c r="K347" s="81" t="b">
        <v>0</v>
      </c>
      <c r="L347" s="81" t="b">
        <v>0</v>
      </c>
    </row>
    <row r="348" spans="1:12" ht="15">
      <c r="A348" s="80" t="s">
        <v>1500</v>
      </c>
      <c r="B348" s="81" t="s">
        <v>8707</v>
      </c>
      <c r="C348" s="81">
        <v>2</v>
      </c>
      <c r="D348" s="92">
        <v>0.006809815279312841</v>
      </c>
      <c r="E348" s="92">
        <v>0.3503916104934815</v>
      </c>
      <c r="F348" s="81" t="s">
        <v>365</v>
      </c>
      <c r="G348" s="81" t="b">
        <v>0</v>
      </c>
      <c r="H348" s="81" t="b">
        <v>0</v>
      </c>
      <c r="I348" s="81" t="b">
        <v>0</v>
      </c>
      <c r="J348" s="81" t="b">
        <v>0</v>
      </c>
      <c r="K348" s="81" t="b">
        <v>0</v>
      </c>
      <c r="L348" s="81" t="b">
        <v>0</v>
      </c>
    </row>
    <row r="349" spans="1:12" ht="15">
      <c r="A349" s="80" t="s">
        <v>491</v>
      </c>
      <c r="B349" s="81" t="s">
        <v>694</v>
      </c>
      <c r="C349" s="81">
        <v>2</v>
      </c>
      <c r="D349" s="92">
        <v>0</v>
      </c>
      <c r="E349" s="92">
        <v>1.2041199826559248</v>
      </c>
      <c r="F349" s="81" t="s">
        <v>366</v>
      </c>
      <c r="G349" s="81" t="b">
        <v>0</v>
      </c>
      <c r="H349" s="81" t="b">
        <v>0</v>
      </c>
      <c r="I349" s="81" t="b">
        <v>0</v>
      </c>
      <c r="J349" s="81" t="b">
        <v>0</v>
      </c>
      <c r="K349" s="81" t="b">
        <v>0</v>
      </c>
      <c r="L349" s="81" t="b">
        <v>0</v>
      </c>
    </row>
    <row r="350" spans="1:12" ht="15">
      <c r="A350" s="80" t="s">
        <v>8749</v>
      </c>
      <c r="B350" s="81" t="s">
        <v>1051</v>
      </c>
      <c r="C350" s="81">
        <v>2</v>
      </c>
      <c r="D350" s="92">
        <v>0</v>
      </c>
      <c r="E350" s="92">
        <v>1.2041199826559248</v>
      </c>
      <c r="F350" s="81" t="s">
        <v>366</v>
      </c>
      <c r="G350" s="81" t="b">
        <v>0</v>
      </c>
      <c r="H350" s="81" t="b">
        <v>0</v>
      </c>
      <c r="I350" s="81" t="b">
        <v>0</v>
      </c>
      <c r="J350" s="81" t="b">
        <v>0</v>
      </c>
      <c r="K350" s="81" t="b">
        <v>0</v>
      </c>
      <c r="L350" s="81" t="b">
        <v>0</v>
      </c>
    </row>
    <row r="351" spans="1:12" ht="15">
      <c r="A351" s="80" t="s">
        <v>419</v>
      </c>
      <c r="B351" s="81" t="s">
        <v>698</v>
      </c>
      <c r="C351" s="81">
        <v>2</v>
      </c>
      <c r="D351" s="92">
        <v>0</v>
      </c>
      <c r="E351" s="92">
        <v>1.2041199826559248</v>
      </c>
      <c r="F351" s="81" t="s">
        <v>366</v>
      </c>
      <c r="G351" s="81" t="b">
        <v>0</v>
      </c>
      <c r="H351" s="81" t="b">
        <v>0</v>
      </c>
      <c r="I351" s="81" t="b">
        <v>0</v>
      </c>
      <c r="J351" s="81" t="b">
        <v>0</v>
      </c>
      <c r="K351" s="81" t="b">
        <v>0</v>
      </c>
      <c r="L351" s="81" t="b">
        <v>0</v>
      </c>
    </row>
    <row r="352" spans="1:12" ht="15">
      <c r="A352" s="80" t="s">
        <v>698</v>
      </c>
      <c r="B352" s="81" t="s">
        <v>8699</v>
      </c>
      <c r="C352" s="81">
        <v>2</v>
      </c>
      <c r="D352" s="92">
        <v>0</v>
      </c>
      <c r="E352" s="92">
        <v>1.2041199826559248</v>
      </c>
      <c r="F352" s="81" t="s">
        <v>366</v>
      </c>
      <c r="G352" s="81" t="b">
        <v>0</v>
      </c>
      <c r="H352" s="81" t="b">
        <v>0</v>
      </c>
      <c r="I352" s="81" t="b">
        <v>0</v>
      </c>
      <c r="J352" s="81" t="b">
        <v>0</v>
      </c>
      <c r="K352" s="81" t="b">
        <v>0</v>
      </c>
      <c r="L352" s="81" t="b">
        <v>0</v>
      </c>
    </row>
    <row r="353" spans="1:12" ht="15">
      <c r="A353" s="80" t="s">
        <v>575</v>
      </c>
      <c r="B353" s="81" t="s">
        <v>509</v>
      </c>
      <c r="C353" s="81">
        <v>2</v>
      </c>
      <c r="D353" s="92">
        <v>0</v>
      </c>
      <c r="E353" s="92">
        <v>1.2041199826559248</v>
      </c>
      <c r="F353" s="81" t="s">
        <v>366</v>
      </c>
      <c r="G353" s="81" t="b">
        <v>0</v>
      </c>
      <c r="H353" s="81" t="b">
        <v>0</v>
      </c>
      <c r="I353" s="81" t="b">
        <v>0</v>
      </c>
      <c r="J353" s="81" t="b">
        <v>0</v>
      </c>
      <c r="K353" s="81" t="b">
        <v>0</v>
      </c>
      <c r="L353" s="81" t="b">
        <v>0</v>
      </c>
    </row>
    <row r="354" spans="1:12" ht="15">
      <c r="A354" s="80" t="s">
        <v>509</v>
      </c>
      <c r="B354" s="81" t="s">
        <v>887</v>
      </c>
      <c r="C354" s="81">
        <v>2</v>
      </c>
      <c r="D354" s="92">
        <v>0</v>
      </c>
      <c r="E354" s="92">
        <v>1.2041199826559248</v>
      </c>
      <c r="F354" s="81" t="s">
        <v>366</v>
      </c>
      <c r="G354" s="81" t="b">
        <v>0</v>
      </c>
      <c r="H354" s="81" t="b">
        <v>0</v>
      </c>
      <c r="I354" s="81" t="b">
        <v>0</v>
      </c>
      <c r="J354" s="81" t="b">
        <v>0</v>
      </c>
      <c r="K354" s="81" t="b">
        <v>0</v>
      </c>
      <c r="L354" s="81" t="b">
        <v>0</v>
      </c>
    </row>
    <row r="355" spans="1:12" ht="15">
      <c r="A355" s="80" t="s">
        <v>8699</v>
      </c>
      <c r="B355" s="81" t="s">
        <v>393</v>
      </c>
      <c r="C355" s="81">
        <v>2</v>
      </c>
      <c r="D355" s="92">
        <v>0</v>
      </c>
      <c r="E355" s="92">
        <v>1.2041199826559248</v>
      </c>
      <c r="F355" s="81" t="s">
        <v>366</v>
      </c>
      <c r="G355" s="81" t="b">
        <v>0</v>
      </c>
      <c r="H355" s="81" t="b">
        <v>0</v>
      </c>
      <c r="I355" s="81" t="b">
        <v>0</v>
      </c>
      <c r="J355" s="81" t="b">
        <v>0</v>
      </c>
      <c r="K355" s="81" t="b">
        <v>0</v>
      </c>
      <c r="L355" s="81" t="b">
        <v>0</v>
      </c>
    </row>
    <row r="356" spans="1:12" ht="15">
      <c r="A356" s="80" t="s">
        <v>694</v>
      </c>
      <c r="B356" s="81" t="s">
        <v>8749</v>
      </c>
      <c r="C356" s="81">
        <v>2</v>
      </c>
      <c r="D356" s="92">
        <v>0</v>
      </c>
      <c r="E356" s="92">
        <v>1.2041199826559248</v>
      </c>
      <c r="F356" s="81" t="s">
        <v>366</v>
      </c>
      <c r="G356" s="81" t="b">
        <v>0</v>
      </c>
      <c r="H356" s="81" t="b">
        <v>0</v>
      </c>
      <c r="I356" s="81" t="b">
        <v>0</v>
      </c>
      <c r="J356" s="81" t="b">
        <v>0</v>
      </c>
      <c r="K356" s="81" t="b">
        <v>0</v>
      </c>
      <c r="L356" s="81" t="b">
        <v>0</v>
      </c>
    </row>
    <row r="357" spans="1:12" ht="15">
      <c r="A357" s="80" t="s">
        <v>393</v>
      </c>
      <c r="B357" s="81" t="s">
        <v>575</v>
      </c>
      <c r="C357" s="81">
        <v>2</v>
      </c>
      <c r="D357" s="92">
        <v>0</v>
      </c>
      <c r="E357" s="92">
        <v>1.2041199826559248</v>
      </c>
      <c r="F357" s="81" t="s">
        <v>366</v>
      </c>
      <c r="G357" s="81" t="b">
        <v>0</v>
      </c>
      <c r="H357" s="81" t="b">
        <v>0</v>
      </c>
      <c r="I357" s="81" t="b">
        <v>0</v>
      </c>
      <c r="J357" s="81" t="b">
        <v>0</v>
      </c>
      <c r="K357" s="81" t="b">
        <v>0</v>
      </c>
      <c r="L357" s="81" t="b">
        <v>0</v>
      </c>
    </row>
    <row r="358" spans="1:12" ht="15">
      <c r="A358" s="80" t="s">
        <v>1051</v>
      </c>
      <c r="B358" s="81" t="s">
        <v>419</v>
      </c>
      <c r="C358" s="81">
        <v>2</v>
      </c>
      <c r="D358" s="92">
        <v>0</v>
      </c>
      <c r="E358" s="92">
        <v>1.2041199826559248</v>
      </c>
      <c r="F358" s="81" t="s">
        <v>366</v>
      </c>
      <c r="G358" s="81" t="b">
        <v>0</v>
      </c>
      <c r="H358" s="81" t="b">
        <v>0</v>
      </c>
      <c r="I358" s="81" t="b">
        <v>0</v>
      </c>
      <c r="J358" s="81" t="b">
        <v>0</v>
      </c>
      <c r="K358" s="81" t="b">
        <v>0</v>
      </c>
      <c r="L358" s="81" t="b">
        <v>0</v>
      </c>
    </row>
    <row r="359" spans="1:12" ht="15">
      <c r="A359" s="80" t="s">
        <v>458</v>
      </c>
      <c r="B359" s="81" t="s">
        <v>1024</v>
      </c>
      <c r="C359" s="81">
        <v>3</v>
      </c>
      <c r="D359" s="92">
        <v>0</v>
      </c>
      <c r="E359" s="92">
        <v>0.8450980400142568</v>
      </c>
      <c r="F359" s="81" t="s">
        <v>367</v>
      </c>
      <c r="G359" s="81" t="b">
        <v>0</v>
      </c>
      <c r="H359" s="81" t="b">
        <v>0</v>
      </c>
      <c r="I359" s="81" t="b">
        <v>0</v>
      </c>
      <c r="J359" s="81" t="b">
        <v>0</v>
      </c>
      <c r="K359" s="81" t="b">
        <v>0</v>
      </c>
      <c r="L359" s="81" t="b">
        <v>0</v>
      </c>
    </row>
    <row r="360" spans="1:12" ht="15">
      <c r="A360" s="80" t="s">
        <v>649</v>
      </c>
      <c r="B360" s="81" t="s">
        <v>8704</v>
      </c>
      <c r="C360" s="81">
        <v>2</v>
      </c>
      <c r="D360" s="92">
        <v>0</v>
      </c>
      <c r="E360" s="92">
        <v>1.021189299069938</v>
      </c>
      <c r="F360" s="81" t="s">
        <v>367</v>
      </c>
      <c r="G360" s="81" t="b">
        <v>0</v>
      </c>
      <c r="H360" s="81" t="b">
        <v>0</v>
      </c>
      <c r="I360" s="81" t="b">
        <v>0</v>
      </c>
      <c r="J360" s="81" t="b">
        <v>0</v>
      </c>
      <c r="K360" s="81" t="b">
        <v>0</v>
      </c>
      <c r="L360" s="81" t="b">
        <v>0</v>
      </c>
    </row>
    <row r="361" spans="1:12" ht="15">
      <c r="A361" s="80" t="s">
        <v>1051</v>
      </c>
      <c r="B361" s="81" t="s">
        <v>649</v>
      </c>
      <c r="C361" s="81">
        <v>2</v>
      </c>
      <c r="D361" s="92">
        <v>0</v>
      </c>
      <c r="E361" s="92">
        <v>1.021189299069938</v>
      </c>
      <c r="F361" s="81" t="s">
        <v>367</v>
      </c>
      <c r="G361" s="81" t="b">
        <v>0</v>
      </c>
      <c r="H361" s="81" t="b">
        <v>0</v>
      </c>
      <c r="I361" s="81" t="b">
        <v>0</v>
      </c>
      <c r="J361" s="81" t="b">
        <v>0</v>
      </c>
      <c r="K361" s="81" t="b">
        <v>0</v>
      </c>
      <c r="L361" s="81" t="b">
        <v>0</v>
      </c>
    </row>
    <row r="362" spans="1:12" ht="15">
      <c r="A362" s="80" t="s">
        <v>1024</v>
      </c>
      <c r="B362" s="81" t="s">
        <v>1051</v>
      </c>
      <c r="C362" s="81">
        <v>2</v>
      </c>
      <c r="D362" s="92">
        <v>0</v>
      </c>
      <c r="E362" s="92">
        <v>0.8450980400142569</v>
      </c>
      <c r="F362" s="81" t="s">
        <v>367</v>
      </c>
      <c r="G362" s="81" t="b">
        <v>0</v>
      </c>
      <c r="H362" s="81" t="b">
        <v>0</v>
      </c>
      <c r="I362" s="81" t="b">
        <v>0</v>
      </c>
      <c r="J362" s="81" t="b">
        <v>0</v>
      </c>
      <c r="K362" s="81" t="b">
        <v>0</v>
      </c>
      <c r="L362" s="81" t="b">
        <v>0</v>
      </c>
    </row>
    <row r="363" spans="1:12" ht="15">
      <c r="A363" s="80" t="s">
        <v>8704</v>
      </c>
      <c r="B363" s="81" t="s">
        <v>8049</v>
      </c>
      <c r="C363" s="81">
        <v>2</v>
      </c>
      <c r="D363" s="92">
        <v>0</v>
      </c>
      <c r="E363" s="92">
        <v>1.021189299069938</v>
      </c>
      <c r="F363" s="81" t="s">
        <v>367</v>
      </c>
      <c r="G363" s="81" t="b">
        <v>0</v>
      </c>
      <c r="H363" s="81" t="b">
        <v>0</v>
      </c>
      <c r="I363" s="81" t="b">
        <v>0</v>
      </c>
      <c r="J363" s="81" t="b">
        <v>0</v>
      </c>
      <c r="K363" s="81" t="b">
        <v>0</v>
      </c>
      <c r="L363" s="81" t="b">
        <v>0</v>
      </c>
    </row>
    <row r="364" spans="1:12" ht="15">
      <c r="A364" s="80" t="s">
        <v>8049</v>
      </c>
      <c r="B364" s="81" t="s">
        <v>8703</v>
      </c>
      <c r="C364" s="81">
        <v>2</v>
      </c>
      <c r="D364" s="92">
        <v>0</v>
      </c>
      <c r="E364" s="92">
        <v>1.021189299069938</v>
      </c>
      <c r="F364" s="81" t="s">
        <v>367</v>
      </c>
      <c r="G364" s="81" t="b">
        <v>0</v>
      </c>
      <c r="H364" s="81" t="b">
        <v>0</v>
      </c>
      <c r="I364" s="81" t="b">
        <v>0</v>
      </c>
      <c r="J364" s="81" t="b">
        <v>0</v>
      </c>
      <c r="K364" s="81" t="b">
        <v>0</v>
      </c>
      <c r="L364" s="81" t="b">
        <v>0</v>
      </c>
    </row>
    <row r="365" spans="1:12" ht="15">
      <c r="A365" s="80" t="s">
        <v>799</v>
      </c>
      <c r="B365" s="81" t="s">
        <v>1177</v>
      </c>
      <c r="C365" s="81">
        <v>2</v>
      </c>
      <c r="D365" s="92">
        <v>0</v>
      </c>
      <c r="E365" s="92">
        <v>1.021189299069938</v>
      </c>
      <c r="F365" s="81" t="s">
        <v>367</v>
      </c>
      <c r="G365" s="81" t="b">
        <v>0</v>
      </c>
      <c r="H365" s="81" t="b">
        <v>0</v>
      </c>
      <c r="I365" s="81" t="b">
        <v>0</v>
      </c>
      <c r="J365" s="81" t="b">
        <v>0</v>
      </c>
      <c r="K365" s="81" t="b">
        <v>0</v>
      </c>
      <c r="L365" s="81" t="b">
        <v>0</v>
      </c>
    </row>
    <row r="366" spans="1:12" ht="15">
      <c r="A366" s="80" t="s">
        <v>8703</v>
      </c>
      <c r="B366" s="81" t="s">
        <v>799</v>
      </c>
      <c r="C366" s="81">
        <v>2</v>
      </c>
      <c r="D366" s="92">
        <v>0</v>
      </c>
      <c r="E366" s="92">
        <v>1.021189299069938</v>
      </c>
      <c r="F366" s="81" t="s">
        <v>367</v>
      </c>
      <c r="G366" s="81" t="b">
        <v>0</v>
      </c>
      <c r="H366" s="81" t="b">
        <v>0</v>
      </c>
      <c r="I366" s="81" t="b">
        <v>0</v>
      </c>
      <c r="J366" s="81" t="b">
        <v>0</v>
      </c>
      <c r="K366" s="81" t="b">
        <v>0</v>
      </c>
      <c r="L366" s="81" t="b">
        <v>0</v>
      </c>
    </row>
    <row r="367" spans="1:12" ht="15">
      <c r="A367" s="80" t="s">
        <v>651</v>
      </c>
      <c r="B367" s="81" t="s">
        <v>8702</v>
      </c>
      <c r="C367" s="81">
        <v>2</v>
      </c>
      <c r="D367" s="92">
        <v>0</v>
      </c>
      <c r="E367" s="92">
        <v>1.2304489213782739</v>
      </c>
      <c r="F367" s="81" t="s">
        <v>368</v>
      </c>
      <c r="G367" s="81" t="b">
        <v>0</v>
      </c>
      <c r="H367" s="81" t="b">
        <v>0</v>
      </c>
      <c r="I367" s="81" t="b">
        <v>0</v>
      </c>
      <c r="J367" s="81" t="b">
        <v>0</v>
      </c>
      <c r="K367" s="81" t="b">
        <v>0</v>
      </c>
      <c r="L367" s="81" t="b">
        <v>0</v>
      </c>
    </row>
    <row r="368" spans="1:12" ht="15">
      <c r="A368" s="80" t="s">
        <v>585</v>
      </c>
      <c r="B368" s="81" t="s">
        <v>775</v>
      </c>
      <c r="C368" s="81">
        <v>2</v>
      </c>
      <c r="D368" s="92">
        <v>0</v>
      </c>
      <c r="E368" s="92">
        <v>1.2304489213782739</v>
      </c>
      <c r="F368" s="81" t="s">
        <v>368</v>
      </c>
      <c r="G368" s="81" t="b">
        <v>0</v>
      </c>
      <c r="H368" s="81" t="b">
        <v>0</v>
      </c>
      <c r="I368" s="81" t="b">
        <v>0</v>
      </c>
      <c r="J368" s="81" t="b">
        <v>0</v>
      </c>
      <c r="K368" s="81" t="b">
        <v>0</v>
      </c>
      <c r="L368" s="81" t="b">
        <v>0</v>
      </c>
    </row>
    <row r="369" spans="1:12" ht="15">
      <c r="A369" s="80" t="s">
        <v>698</v>
      </c>
      <c r="B369" s="81" t="s">
        <v>8699</v>
      </c>
      <c r="C369" s="81">
        <v>2</v>
      </c>
      <c r="D369" s="92">
        <v>0</v>
      </c>
      <c r="E369" s="92">
        <v>1.2304489213782739</v>
      </c>
      <c r="F369" s="81" t="s">
        <v>368</v>
      </c>
      <c r="G369" s="81" t="b">
        <v>0</v>
      </c>
      <c r="H369" s="81" t="b">
        <v>0</v>
      </c>
      <c r="I369" s="81" t="b">
        <v>0</v>
      </c>
      <c r="J369" s="81" t="b">
        <v>0</v>
      </c>
      <c r="K369" s="81" t="b">
        <v>0</v>
      </c>
      <c r="L369" s="81" t="b">
        <v>0</v>
      </c>
    </row>
    <row r="370" spans="1:12" ht="15">
      <c r="A370" s="80" t="s">
        <v>775</v>
      </c>
      <c r="B370" s="81" t="s">
        <v>651</v>
      </c>
      <c r="C370" s="81">
        <v>2</v>
      </c>
      <c r="D370" s="92">
        <v>0</v>
      </c>
      <c r="E370" s="92">
        <v>1.2304489213782739</v>
      </c>
      <c r="F370" s="81" t="s">
        <v>368</v>
      </c>
      <c r="G370" s="81" t="b">
        <v>0</v>
      </c>
      <c r="H370" s="81" t="b">
        <v>0</v>
      </c>
      <c r="I370" s="81" t="b">
        <v>0</v>
      </c>
      <c r="J370" s="81" t="b">
        <v>0</v>
      </c>
      <c r="K370" s="81" t="b">
        <v>0</v>
      </c>
      <c r="L370" s="81" t="b">
        <v>0</v>
      </c>
    </row>
    <row r="371" spans="1:12" ht="15">
      <c r="A371" s="80" t="s">
        <v>8702</v>
      </c>
      <c r="B371" s="81" t="s">
        <v>8701</v>
      </c>
      <c r="C371" s="81">
        <v>2</v>
      </c>
      <c r="D371" s="92">
        <v>0</v>
      </c>
      <c r="E371" s="92">
        <v>1.2304489213782739</v>
      </c>
      <c r="F371" s="81" t="s">
        <v>368</v>
      </c>
      <c r="G371" s="81" t="b">
        <v>0</v>
      </c>
      <c r="H371" s="81" t="b">
        <v>0</v>
      </c>
      <c r="I371" s="81" t="b">
        <v>0</v>
      </c>
      <c r="J371" s="81" t="b">
        <v>0</v>
      </c>
      <c r="K371" s="81" t="b">
        <v>0</v>
      </c>
      <c r="L371" s="81" t="b">
        <v>0</v>
      </c>
    </row>
    <row r="372" spans="1:12" ht="15">
      <c r="A372" s="80" t="s">
        <v>419</v>
      </c>
      <c r="B372" s="81" t="s">
        <v>698</v>
      </c>
      <c r="C372" s="81">
        <v>2</v>
      </c>
      <c r="D372" s="92">
        <v>0</v>
      </c>
      <c r="E372" s="92">
        <v>1.2304489213782739</v>
      </c>
      <c r="F372" s="81" t="s">
        <v>368</v>
      </c>
      <c r="G372" s="81" t="b">
        <v>0</v>
      </c>
      <c r="H372" s="81" t="b">
        <v>0</v>
      </c>
      <c r="I372" s="81" t="b">
        <v>0</v>
      </c>
      <c r="J372" s="81" t="b">
        <v>0</v>
      </c>
      <c r="K372" s="81" t="b">
        <v>0</v>
      </c>
      <c r="L372" s="81" t="b">
        <v>0</v>
      </c>
    </row>
    <row r="373" spans="1:12" ht="15">
      <c r="A373" s="80" t="s">
        <v>1051</v>
      </c>
      <c r="B373" s="81" t="s">
        <v>419</v>
      </c>
      <c r="C373" s="81">
        <v>2</v>
      </c>
      <c r="D373" s="92">
        <v>0</v>
      </c>
      <c r="E373" s="92">
        <v>1.2304489213782739</v>
      </c>
      <c r="F373" s="81" t="s">
        <v>368</v>
      </c>
      <c r="G373" s="81" t="b">
        <v>0</v>
      </c>
      <c r="H373" s="81" t="b">
        <v>0</v>
      </c>
      <c r="I373" s="81" t="b">
        <v>0</v>
      </c>
      <c r="J373" s="81" t="b">
        <v>0</v>
      </c>
      <c r="K373" s="81" t="b">
        <v>0</v>
      </c>
      <c r="L373"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E721827-90D3-4F37-994C-7ED00DAF89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2023-04-06T08:09:39Z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