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<sst xmlns="http://schemas.openxmlformats.org/spreadsheetml/2006/main" count="958" uniqueCount="384">
  <si>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</si>
  <si>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</si>
  <si>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</si>
  <si>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</si>
  <si>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</si>
  <si>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</si>
  <si>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</si>
  <si>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</si>
  <si>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</si>
  <si>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</si>
  <si>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</si>
  <si>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</si>
  <si>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</si>
  <si>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</si>
  <si>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</si>
  <si>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</si>
  <si>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</si>
  <si>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</si>
  <si>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</si>
  <si>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</si>
  <si>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</si>
  <si>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</si>
  <si>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</si>
  <si>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</si>
  <si>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</si>
  <si>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</si>
  <si>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</si>
  <si>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</si>
  <si>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</si>
  <si>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</si>
  <si>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</si>
  <si>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</si>
  <si>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</si>
  <si>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</si>
  <si>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</si>
  <si>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</si>
  <si>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</si>
  <si>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</si>
  <si>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</si>
  <si>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</si>
  <si>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</si>
  <si>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</si>
  <si>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</si>
  <si>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</si>
  <si>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</si>
  <si>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</si>
  <si>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</si>
  <si>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</si>
  <si>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</si>
  <si>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</si>
  <si>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</si>
  <si>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</si>
  <si>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</si>
  <si>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</si>
  <si>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</si>
  <si>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</si>
  <si>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</si>
  <si>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</si>
  <si>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</si>
  <si>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</si>
  <si>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</si>
  <si>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</si>
  <si>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</si>
  <si>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</si>
  <si>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</si>
  <si>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</si>
  <si>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</si>
  <si>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</si>
  <si>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</si>
  <si>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</si>
  <si>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</si>
  <si>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</si>
  <si>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</si>
  <si>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</si>
  <si>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</si>
  <si>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</si>
  <si>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</si>
  <si>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</si>
  <si>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</si>
  <si>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</si>
  <si>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</si>
  <si>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</si>
  <si>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</si>
  <si>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</si>
  <si>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</si>
  <si>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</si>
  <si>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</si>
  <si>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</si>
  <si>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</si>
  <si>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</si>
  <si>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</si>
  <si>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</si>
  <si>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</si>
  <si>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</si>
  <si>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</si>
  <si>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</si>
  <si>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</si>
  <si>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</si>
  <si>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</si>
  <si>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</si>
  <si>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</si>
  <si>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</si>
  <si>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</si>
  <si>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</si>
  <si>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</si>
  <si>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</si>
  <si>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</si>
  <si>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</si>
  <si>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</si>
  <si>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</si>
  <si>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</si>
  <si>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</si>
  <si>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</si>
  <si>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</si>
  <si>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</si>
  <si>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</si>
  <si>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</si>
  <si>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</si>
  <si>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</si>
  <si>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</si>
  <si>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</si>
  <si>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</si>
  <si>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</si>
  <si>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</si>
  <si>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</si>
  <si>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</si>
  <si>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</si>
  <si>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</si>
  <si>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</si>
  <si>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</si>
  <si>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</si>
  <si>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</si>
  <si>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</si>
  <si>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</si>
  <si>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</si>
  <si>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</si>
  <si>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</si>
  <si>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</si>
  <si>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</si>
  <si>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</si>
  <si>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</si>
  <si>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</si>
  <si>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</si>
  <si>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</si>
  <si>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</si>
  <si>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</si>
  <si>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</si>
  <si>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</si>
  <si>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</si>
  <si>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</si>
  <si>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</si>
  <si>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</si>
  <si>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</si>
  <si>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</si>
  <si>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</si>
  <si>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</si>
  <si>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</si>
  <si>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</si>
  <si>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</si>
  <si>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</si>
  <si>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</si>
  <si>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</si>
  <si>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</si>
  <si>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</si>
  <si>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</si>
  <si>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</si>
  <si>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</si>
  <si>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</si>
  <si>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</si>
  <si>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</si>
  <si>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</si>
  <si>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</si>
  <si>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</si>
  <si>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</si>
  <si>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</si>
  <si>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</si>
  <si>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</si>
  <si>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</si>
  <si>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</si>
  <si>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</si>
  <si>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</si>
  <si>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</si>
  <si>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</si>
  <si>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</si>
  <si>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</si>
  <si>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</si>
  <si>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</si>
  <si>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</si>
  <si>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</si>
  <si>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</si>
  <si>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</si>
  <si>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</si>
  <si>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</si>
  <si>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</si>
  <si>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</si>
  <si>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</si>
  <si>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</si>
  <si>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</si>
  <si>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</si>
  <si>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</si>
  <si>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</si>
  <si>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</si>
  <si>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</si>
  <si>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</si>
  <si>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</si>
  <si>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</si>
  <si>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</si>
  <si>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</si>
  <si>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</si>
  <si>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</si>
  <si>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</si>
  <si>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</si>
  <si>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</si>
  <si>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</si>
  <si>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tom_p_hills</t>
  </si>
  <si>
    <t>environment4al</t>
  </si>
  <si>
    <t>leilac_global</t>
  </si>
  <si>
    <t>phil_h_hodgson7</t>
  </si>
  <si>
    <t>margaretagroth</t>
  </si>
  <si>
    <t>birex_cc</t>
  </si>
  <si>
    <t>bgr</t>
  </si>
  <si>
    <t>ifac_control</t>
  </si>
  <si>
    <t>MentionsInRetweet</t>
  </si>
  <si>
    <t>Retweet</t>
  </si>
  <si>
    <t>Mentions</t>
  </si>
  <si>
    <t>Replies to</t>
  </si>
  <si>
    <t>RT @Leilac_Global: Leilac-1 has successfully demonstrated CO2 separation of limestone and raw meal. 
Read on our website about how this was…</t>
  </si>
  <si>
    <t>RT @Leilac_Global: As collaborative partners we are proud to work with @BGR, The Centre for Research and Technology Hellas, CIMPOR-Indústri…</t>
  </si>
  <si>
    <t>As collaborative partners we are proud to work with @BGR, The Centre for Research and Technology Hellas, CIMPOR-Indústria de Cimentos 
#ClimateChange #SustainableIndustry #Decarbonisation https://t.co/aEWruQ18g3</t>
  </si>
  <si>
    <t>Leilac-1 has successfully demonstrated CO2 separation of limestone and raw meal. 
Read on our website about how this was achieved and how we are accelerating toward a just transition to #netzero. https://t.co/N72XFFRtjY 
#Cement #Lime #SustainableIndustry #Decarbonisation https://t.co/cgljRCiLay</t>
  </si>
  <si>
    <t>Very happy and proud that Kristiina Oksman and Alberto Vomiero in my department have been awarded funding. #sustainableindustry #WISE https://t.co/cu6Stgbao6</t>
  </si>
  <si>
    <t>@IFAC_Control The event pre-workshop organized by @BIREX_CC is underway.
Central theme: the role of systems and controls in making the transition towards #digitalisation, #sustainableindustry and #cleanenergy.
@IFAC_Control #COSY2022</t>
  </si>
  <si>
    <t>leilac.com</t>
  </si>
  <si>
    <t>linkedin.com</t>
  </si>
  <si>
    <t>climatechange sustainableindustry decarbonisation</t>
  </si>
  <si>
    <t>netzero cement lime sustainableindustry decarbonisation</t>
  </si>
  <si>
    <t>sustainableindustry wise</t>
  </si>
  <si>
    <t>digitalisation sustainableindustry cleanenergy cosy2022</t>
  </si>
  <si>
    <t>15:38:50</t>
  </si>
  <si>
    <t>19:36:52</t>
  </si>
  <si>
    <t>22:25:20</t>
  </si>
  <si>
    <t>14:00:32</t>
  </si>
  <si>
    <t>11:38:36</t>
  </si>
  <si>
    <t>14:01:15</t>
  </si>
  <si>
    <t>19:33:55</t>
  </si>
  <si>
    <t>16:25:13</t>
  </si>
  <si>
    <t>1595079363481174016</t>
  </si>
  <si>
    <t>1596226432564621312</t>
  </si>
  <si>
    <t>1596268828966629376</t>
  </si>
  <si>
    <t>1596141789668429824</t>
  </si>
  <si>
    <t>1597193233783668736</t>
  </si>
  <si>
    <t>1595054808435941377</t>
  </si>
  <si>
    <t>1598037628678537217</t>
  </si>
  <si>
    <t>1595453424904142850</t>
  </si>
  <si>
    <t>1595452864905846785</t>
  </si>
  <si>
    <t/>
  </si>
  <si>
    <t>1529379699968856064</t>
  </si>
  <si>
    <t>en</t>
  </si>
  <si>
    <t>Twitter for Android</t>
  </si>
  <si>
    <t>Environment4All</t>
  </si>
  <si>
    <t>Buffer</t>
  </si>
  <si>
    <t>Twitter for iPhone</t>
  </si>
  <si>
    <t>LinkedIn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</si>
  <si>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</si>
  <si>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</si>
  <si>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</si>
  <si>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</si>
  <si>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</si>
  <si>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</si>
  <si>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</si>
  <si>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</si>
  <si>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</si>
  <si>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</si>
  <si>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</si>
  <si>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</si>
  <si>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</si>
  <si>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</si>
  <si>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</si>
  <si>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</si>
  <si>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</si>
  <si>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</si>
  <si>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</si>
  <si>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</si>
  <si>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</si>
  <si>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</si>
  <si>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</si>
  <si>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IFAC_Control</t>
  </si>
  <si>
    <t>Thomas Hills @Tom_p_hills@toot.community</t>
  </si>
  <si>
    <t>Leilac</t>
  </si>
  <si>
    <t>BGR</t>
  </si>
  <si>
    <t>Phil Hodgson</t>
  </si>
  <si>
    <t>Margareta Groth</t>
  </si>
  <si>
    <t>BI-REX Competence Center</t>
  </si>
  <si>
    <t>3346624504</t>
  </si>
  <si>
    <t>3208063749</t>
  </si>
  <si>
    <t>1548739971040907267</t>
  </si>
  <si>
    <t>18131006</t>
  </si>
  <si>
    <t>1419239941704359940</t>
  </si>
  <si>
    <t>723330169176358912</t>
  </si>
  <si>
    <t>2179853022</t>
  </si>
  <si>
    <t>IFAC is concerned with automatic control and its representation in the fields of engineering, science and the impact of control technology on society.</t>
  </si>
  <si>
    <t>R&amp;D Engineer for Calix on our LEILAC (CCS on cement and lime) and other industrial decarbonisation techs. Views my own etc.</t>
  </si>
  <si>
    <t>The collaborative technology partner accelerating the transition to net zero by providing the most compelling decarbonisation solution for cement and lime.</t>
  </si>
  <si>
    <t>Your guide to the most interesting stories in tech, entertainment, science, and more.</t>
  </si>
  <si>
    <t>Environmental Conservation Bot
_xD835__xDDD6__xD835__xDDFC__xD835__xDDFB__xD835__xDE01__xD835__xDDEE__xD835__xDDF0__xD835__xDE01_:_xD835__xDDF2__xD835__xDDFB__xD835__xDE03__xD835__xDDF6__xD835__xDDFF__xD835__xDDFC__xD835__xDDFB__xD835__xDDFA__xD835__xDDF2__xD835__xDDFB__xD835__xDE01__xD835__xDFF0__xD835__xDDEE__xD835__xDDF9__xD835__xDDF9__xD835__xDFED__xD835__xDFED_@_xD835__xDDF4__xD835__xDDFA__xD835__xDDEE__xD835__xDDF6__xD835__xDDF9_._xD835__xDDF0__xD835__xDDFC__xD835__xDDFA_
#climatechange
Please follow us and help raise awareness _xD83E__xDD16_</t>
  </si>
  <si>
    <t>MD and CEO Calix Limited</t>
  </si>
  <si>
    <t>Head of Department, Engineering Sciences and Mathematics @LTU , Mission - making the world a better place</t>
  </si>
  <si>
    <t>Supportiamo la digitalizzazione e l'innovazione delle aziende in ottica #Industria40, con focus sui #BigData.
#BIREX_CC</t>
  </si>
  <si>
    <t>Laxenburg, Österreich</t>
  </si>
  <si>
    <t>Hitchin, England</t>
  </si>
  <si>
    <t>New York, NY</t>
  </si>
  <si>
    <t>Kolkata,India</t>
  </si>
  <si>
    <t>Pymble, Sydney</t>
  </si>
  <si>
    <t>Stockholm, Sweden</t>
  </si>
  <si>
    <t>Bologna, Italy</t>
  </si>
  <si>
    <t>Open Twitter Page for This Person</t>
  </si>
  <si>
    <t xml:space="preserve">ifac_control
</t>
  </si>
  <si>
    <t>tom_p_hills
RT @Leilac_Global: As collaborative
partners we are proud to work with
@BGR, The Centre for Research and
Technology Hellas, CIMPOR-Indústri…</t>
  </si>
  <si>
    <t>leilac_global
As collaborative partners we are
proud to work with @BGR, The Centre
for Research and Technology Hellas,
CIMPOR-Indústria de Cimentos #ClimateChange
#SustainableIndustry #Decarbonisation
https://t.co/aEWruQ18g3</t>
  </si>
  <si>
    <t xml:space="preserve">bgr
</t>
  </si>
  <si>
    <t>environment4al
RT @Leilac_Global: As collaborative
partners we are proud to work with
@BGR, The Centre for Research and
Technology Hellas, CIMPOR-Indústri…</t>
  </si>
  <si>
    <t>phil_h_hodgson7
RT @Leilac_Global: As collaborative
partners we are proud to work with
@BGR, The Centre for Research and
Technology Hellas, CIMPOR-Indústri…</t>
  </si>
  <si>
    <t>margaretagroth
Very happy and proud that Kristiina
Oksman and Alberto Vomiero in my
department have been awarded funding.
#sustainableindustry #WISE https://t.co/cu6Stgbao6</t>
  </si>
  <si>
    <t>birex_cc
@IFAC_Control The event pre-workshop
organized by @BIREX_CC is underway.
Central theme: the role of systems
and controls in making the transition
towards #digitalisation, #sustainableindustry
and #cleanenergy. @IFAC_Control
#COSY2022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</si>
  <si>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</si>
  <si>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</si>
  <si>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</si>
  <si>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</si>
  <si>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</si>
  <si>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</si>
  <si>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</si>
  <si>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</si>
  <si>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</si>
  <si>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</si>
  <si>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</si>
  <si>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</si>
  <si>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</si>
  <si>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</si>
  <si>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</si>
  <si>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</si>
  <si>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</si>
  <si>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</si>
  <si>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</si>
  <si>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</si>
  <si>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</si>
  <si>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</si>
  <si>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</si>
  <si>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</si>
  <si>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</si>
  <si>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</si>
  <si>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</si>
  <si>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</si>
  <si>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</si>
  <si>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</si>
  <si>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</si>
  <si>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</si>
  <si>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</si>
  <si>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</si>
  <si>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</si>
  <si>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</si>
  <si>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</si>
  <si>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</si>
  <si>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</si>
  <si>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</si>
  <si>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</si>
  <si>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</si>
  <si>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</si>
  <si>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</si>
  <si>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</si>
  <si>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</si>
  <si>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</si>
  <si>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</si>
  <si>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Top URLs in Tweet</t>
  </si>
  <si>
    <t>https://www.leilac.com/news/leilac-1-project-update/</t>
  </si>
  <si>
    <t>https://www.linkedin.com/feed/update/urn:li:share:7003803254115446784</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</si>
  <si>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</si>
  <si>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</si>
  <si>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</si>
  <si>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</si>
  <si>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</si>
  <si>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</si>
  <si>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</si>
  <si>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8 Twitter users whose tweets in the requested range contained "#sustainableindustry", or who were replied to or mentioned in those tweets.  The network was obtained from the NodeXL Graph Server on Tuesday, 06 December 2022 at 03:15 UTC.
The requested start date was Tuesday, 06 December 2022 at 01:01 UTC and the maximum number of days (going backward) was 14.
The maximum number of tweets collected was 7,500.
The tweets in the network were tweeted over the 8-day, 5-hour, 32-minute period from Tuesday, 22 November 2022 at 14:01 UTC to Wednesday, 30 November 2022 at 19:33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</si>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</sst>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92308"/>
        <c:axId val="34130773"/>
      </c:barChart>
      <c:catAx>
        <c:axId val="37923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130773"/>
        <c:crosses val="autoZero"/>
        <c:auto val="1"/>
        <c:lblOffset val="100"/>
        <c:noMultiLvlLbl val="0"/>
      </c:catAx>
      <c:valAx>
        <c:axId val="34130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2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11/22/2022 14:01</c:v>
                </c:pt>
                <c:pt idx="1">
                  <c:v>11/22/2022 15:38</c:v>
                </c:pt>
                <c:pt idx="2">
                  <c:v>11/23/2022 16:25</c:v>
                </c:pt>
                <c:pt idx="3">
                  <c:v>11/25/2022 14:00</c:v>
                </c:pt>
                <c:pt idx="4">
                  <c:v>11/25/2022 19:36</c:v>
                </c:pt>
                <c:pt idx="5">
                  <c:v>11/25/2022 22:25</c:v>
                </c:pt>
                <c:pt idx="6">
                  <c:v>11/28/2022 11:38</c:v>
                </c:pt>
                <c:pt idx="7">
                  <c:v>11/30/2022 19:33</c:v>
                </c:pt>
              </c:strCache>
            </c:strRef>
          </c:cat>
          <c:val>
            <c:numRef>
              <c:f>'Time Series'!$B$26:$B$34</c:f>
              <c:numCache>
                <c:formatCode>General</c:formatCode>
                <c:ptCount val="8"/>
                <c:pt idx="0">
                  <c:v>1</c:v>
                </c:pt>
                <c:pt idx="1">
                  <c:v>2</c:v>
                </c:pt>
                <c:pt idx="2">
                  <c:v>1</c:v>
                </c:pt>
                <c:pt idx="3">
                  <c:v>1</c:v>
                </c:pt>
                <c:pt idx="4">
                  <c:v>3</c:v>
                </c:pt>
                <c:pt idx="5">
                  <c:v>3</c:v>
                </c:pt>
                <c:pt idx="6">
                  <c:v>3</c:v>
                </c:pt>
                <c:pt idx="7">
                  <c:v>1</c:v>
                </c:pt>
              </c:numCache>
            </c:numRef>
          </c:val>
        </c:ser>
        <c:axId val="18706638"/>
        <c:axId val="34142015"/>
      </c:barChart>
      <c:catAx>
        <c:axId val="18706638"/>
        <c:scaling>
          <c:orientation val="minMax"/>
        </c:scaling>
        <c:axPos val="b"/>
        <c:delete val="0"/>
        <c:numFmt formatCode="General" sourceLinked="1"/>
        <c:majorTickMark val="out"/>
        <c:minorTickMark val="none"/>
        <c:tickLblPos val="nextTo"/>
        <c:crossAx val="34142015"/>
        <c:crosses val="autoZero"/>
        <c:auto val="1"/>
        <c:lblOffset val="100"/>
        <c:noMultiLvlLbl val="0"/>
      </c:catAx>
      <c:valAx>
        <c:axId val="34142015"/>
        <c:scaling>
          <c:orientation val="minMax"/>
        </c:scaling>
        <c:axPos val="l"/>
        <c:majorGridlines/>
        <c:delete val="0"/>
        <c:numFmt formatCode="General" sourceLinked="1"/>
        <c:majorTickMark val="out"/>
        <c:minorTickMark val="none"/>
        <c:tickLblPos val="nextTo"/>
        <c:crossAx val="187066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741502"/>
        <c:axId val="13129199"/>
      </c:barChart>
      <c:catAx>
        <c:axId val="387415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129199"/>
        <c:crosses val="autoZero"/>
        <c:auto val="1"/>
        <c:lblOffset val="100"/>
        <c:noMultiLvlLbl val="0"/>
      </c:catAx>
      <c:valAx>
        <c:axId val="1312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41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053928"/>
        <c:axId val="56832169"/>
      </c:barChart>
      <c:catAx>
        <c:axId val="510539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32169"/>
        <c:crosses val="autoZero"/>
        <c:auto val="1"/>
        <c:lblOffset val="100"/>
        <c:noMultiLvlLbl val="0"/>
      </c:catAx>
      <c:valAx>
        <c:axId val="568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53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27474"/>
        <c:axId val="40002947"/>
      </c:barChart>
      <c:catAx>
        <c:axId val="417274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02947"/>
        <c:crosses val="autoZero"/>
        <c:auto val="1"/>
        <c:lblOffset val="100"/>
        <c:noMultiLvlLbl val="0"/>
      </c:catAx>
      <c:valAx>
        <c:axId val="40002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27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482204"/>
        <c:axId val="19013245"/>
      </c:barChart>
      <c:catAx>
        <c:axId val="24482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13245"/>
        <c:crosses val="autoZero"/>
        <c:auto val="1"/>
        <c:lblOffset val="100"/>
        <c:noMultiLvlLbl val="0"/>
      </c:catAx>
      <c:valAx>
        <c:axId val="19013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8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901478"/>
        <c:axId val="63677847"/>
      </c:barChart>
      <c:catAx>
        <c:axId val="36901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77847"/>
        <c:crosses val="autoZero"/>
        <c:auto val="1"/>
        <c:lblOffset val="100"/>
        <c:noMultiLvlLbl val="0"/>
      </c:catAx>
      <c:valAx>
        <c:axId val="63677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1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229712"/>
        <c:axId val="57631953"/>
      </c:barChart>
      <c:catAx>
        <c:axId val="362297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31953"/>
        <c:crosses val="autoZero"/>
        <c:auto val="1"/>
        <c:lblOffset val="100"/>
        <c:noMultiLvlLbl val="0"/>
      </c:catAx>
      <c:valAx>
        <c:axId val="57631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2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25530"/>
        <c:axId val="37676587"/>
      </c:barChart>
      <c:catAx>
        <c:axId val="48925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76587"/>
        <c:crosses val="autoZero"/>
        <c:auto val="1"/>
        <c:lblOffset val="100"/>
        <c:noMultiLvlLbl val="0"/>
      </c:catAx>
      <c:valAx>
        <c:axId val="376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44964"/>
        <c:axId val="31904677"/>
      </c:barChart>
      <c:catAx>
        <c:axId val="3544964"/>
        <c:scaling>
          <c:orientation val="minMax"/>
        </c:scaling>
        <c:axPos val="b"/>
        <c:delete val="1"/>
        <c:majorTickMark val="out"/>
        <c:minorTickMark val="none"/>
        <c:tickLblPos val="none"/>
        <c:crossAx val="31904677"/>
        <c:crosses val="autoZero"/>
        <c:auto val="1"/>
        <c:lblOffset val="100"/>
        <c:noMultiLvlLbl val="0"/>
      </c:catAx>
      <c:valAx>
        <c:axId val="31904677"/>
        <c:scaling>
          <c:orientation val="minMax"/>
        </c:scaling>
        <c:axPos val="l"/>
        <c:delete val="1"/>
        <c:majorTickMark val="out"/>
        <c:minorTickMark val="none"/>
        <c:tickLblPos val="none"/>
        <c:crossAx val="35449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E1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digitalisation sustainableindustry cleanenergy cosy2022"/>
        <m/>
        <s v="climatechange sustainableindustry decarbonisation"/>
        <s v="netzero cement lime sustainableindustry decarbonisation"/>
        <s v="sustainableindustry w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11-23T16:25:13.000"/>
        <d v="2022-11-22T15:38:50.000"/>
        <d v="2022-11-25T19:36:52.000"/>
        <d v="2022-11-25T22:25:20.000"/>
        <d v="2022-11-25T14:00:32.000"/>
        <d v="2022-11-28T11:38:36.000"/>
        <d v="2022-11-22T14:01:15.000"/>
        <d v="2022-11-30T19:33: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birex_cc"/>
    <s v="ifac_control"/>
    <m/>
    <m/>
    <m/>
    <m/>
    <m/>
    <m/>
    <m/>
    <m/>
    <s v="No"/>
    <n v="3"/>
    <m/>
    <m/>
    <x v="0"/>
    <d v="2022-11-23T16:25:13.000"/>
    <s v="@IFAC_Control The event pre-workshop organized by @BIREX_CC is underway._x000a__x000a_Central theme: the role of systems and controls in making the transition towards #digitalisation, #sustainableindustry and #cleanenergy._x000a__x000a_@IFAC_Control #COSY2022"/>
    <m/>
    <m/>
    <x v="0"/>
    <m/>
    <s v="http://pbs.twimg.com/profile_images/1529410508637487107/vW_QD_Zj_normal.jpg"/>
    <x v="0"/>
    <d v="2022-11-23T00:00:00.000"/>
    <s v="16:25:13"/>
    <s v="https://twitter.com/#!/birex_cc/status/1595453424904142850"/>
    <m/>
    <m/>
    <s v="1595453424904142850"/>
    <s v="1595452864905846785"/>
    <b v="0"/>
    <n v="0"/>
    <s v="1529379699968856064"/>
    <b v="0"/>
    <s v="en"/>
    <m/>
    <s v=""/>
    <b v="0"/>
    <n v="0"/>
    <s v=""/>
    <s v="Twitter Web App"/>
    <b v="0"/>
    <s v="1595452864905846785"/>
    <s v="Tweet"/>
    <n v="0"/>
    <n v="0"/>
    <m/>
    <m/>
    <m/>
    <m/>
    <m/>
    <m/>
    <m/>
    <m/>
    <n v="1"/>
    <s v="2"/>
    <s v="2"/>
  </r>
  <r>
    <s v="tom_p_hills"/>
    <s v="leilac_global"/>
    <m/>
    <m/>
    <m/>
    <m/>
    <m/>
    <m/>
    <m/>
    <m/>
    <s v="No"/>
    <n v="4"/>
    <m/>
    <m/>
    <x v="1"/>
    <d v="2022-11-22T15:38:50.000"/>
    <s v="RT @Leilac_Global: Leilac-1 has successfully demonstrated CO2 separation of limestone and raw meal. _x000a_Read on our website about how this was…"/>
    <m/>
    <m/>
    <x v="1"/>
    <m/>
    <s v="http://pbs.twimg.com/profile_images/1390263214106161154/vtZF4FYT_normal.jpg"/>
    <x v="1"/>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r>
  <r>
    <s v="tom_p_hills"/>
    <s v="leilac_global"/>
    <m/>
    <m/>
    <m/>
    <m/>
    <m/>
    <m/>
    <m/>
    <m/>
    <s v="No"/>
    <n v="5"/>
    <m/>
    <m/>
    <x v="2"/>
    <d v="2022-11-22T15:38:50.000"/>
    <s v="RT @Leilac_Global: Leilac-1 has successfully demonstrated CO2 separation of limestone and raw meal. _x000a_Read on our website about how this was…"/>
    <m/>
    <m/>
    <x v="1"/>
    <m/>
    <s v="http://pbs.twimg.com/profile_images/1390263214106161154/vtZF4FYT_normal.jpg"/>
    <x v="1"/>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r>
  <r>
    <s v="tom_p_hills"/>
    <s v="bgr"/>
    <m/>
    <m/>
    <m/>
    <m/>
    <m/>
    <m/>
    <m/>
    <m/>
    <s v="No"/>
    <n v="6"/>
    <m/>
    <m/>
    <x v="1"/>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1"/>
    <s v="1"/>
    <s v="1"/>
  </r>
  <r>
    <s v="tom_p_hills"/>
    <s v="leilac_global"/>
    <m/>
    <m/>
    <m/>
    <m/>
    <m/>
    <m/>
    <m/>
    <m/>
    <s v="No"/>
    <n v="7"/>
    <m/>
    <m/>
    <x v="1"/>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r>
  <r>
    <s v="tom_p_hills"/>
    <s v="leilac_global"/>
    <m/>
    <m/>
    <m/>
    <m/>
    <m/>
    <m/>
    <m/>
    <m/>
    <s v="No"/>
    <n v="8"/>
    <m/>
    <m/>
    <x v="2"/>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r>
  <r>
    <s v="environment4al"/>
    <s v="bgr"/>
    <m/>
    <m/>
    <m/>
    <m/>
    <m/>
    <m/>
    <m/>
    <m/>
    <s v="No"/>
    <n v="9"/>
    <m/>
    <m/>
    <x v="1"/>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environment4al"/>
    <s v="leilac_global"/>
    <m/>
    <m/>
    <m/>
    <m/>
    <m/>
    <m/>
    <m/>
    <m/>
    <s v="No"/>
    <n v="10"/>
    <m/>
    <m/>
    <x v="1"/>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environment4al"/>
    <s v="leilac_global"/>
    <m/>
    <m/>
    <m/>
    <m/>
    <m/>
    <m/>
    <m/>
    <m/>
    <s v="No"/>
    <n v="11"/>
    <m/>
    <m/>
    <x v="2"/>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leilac_global"/>
    <s v="bgr"/>
    <m/>
    <m/>
    <m/>
    <m/>
    <m/>
    <m/>
    <m/>
    <m/>
    <s v="No"/>
    <n v="12"/>
    <m/>
    <m/>
    <x v="3"/>
    <d v="2022-11-25T14:00:32.000"/>
    <s v="As collaborative partners we are proud to work with @BGR, The Centre for Research and Technology Hellas, CIMPOR-Indústria de Cimentos _x000a_#ClimateChange #SustainableIndustry #Decarbonisation https://t.co/aEWruQ18g3"/>
    <m/>
    <m/>
    <x v="2"/>
    <s v="https://pbs.twimg.com/media/Fiaif2bWYAA-b0K.jpg"/>
    <s v="https://pbs.twimg.com/media/Fiaif2bWYAA-b0K.jpg"/>
    <x v="4"/>
    <d v="2022-11-25T00:00:00.000"/>
    <s v="14:00:32"/>
    <s v="https://twitter.com/#!/leilac_global/status/1596141789668429824"/>
    <m/>
    <m/>
    <s v="1596141789668429824"/>
    <m/>
    <b v="0"/>
    <n v="2"/>
    <s v=""/>
    <b v="0"/>
    <s v="en"/>
    <m/>
    <s v=""/>
    <b v="0"/>
    <n v="2"/>
    <s v=""/>
    <s v="Buffer"/>
    <b v="0"/>
    <s v="1596141789668429824"/>
    <s v="Tweet"/>
    <n v="0"/>
    <n v="0"/>
    <m/>
    <m/>
    <m/>
    <m/>
    <m/>
    <m/>
    <m/>
    <m/>
    <n v="1"/>
    <s v="1"/>
    <s v="1"/>
  </r>
  <r>
    <s v="phil_h_hodgson7"/>
    <s v="bgr"/>
    <m/>
    <m/>
    <m/>
    <m/>
    <m/>
    <m/>
    <m/>
    <m/>
    <s v="No"/>
    <n v="13"/>
    <m/>
    <m/>
    <x v="1"/>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leilac_global"/>
    <s v="leilac_global"/>
    <m/>
    <m/>
    <m/>
    <m/>
    <m/>
    <m/>
    <m/>
    <m/>
    <s v="No"/>
    <n v="14"/>
    <m/>
    <m/>
    <x v="4"/>
    <d v="2022-11-22T14:01:15.000"/>
    <s v="Leilac-1 has successfully demonstrated CO2 separation of limestone and raw meal. _x000a_Read on our website about how this was achieved and how we are accelerating toward a just transition to #netzero. https://t.co/N72XFFRtjY _x000a_#Cement #Lime #SustainableIndustry #Decarbonisation https://t.co/cgljRCiLay"/>
    <s v="https://www.leilac.com/news/leilac-1-project-update/"/>
    <s v="leilac.com"/>
    <x v="3"/>
    <s v="https://pbs.twimg.com/media/FiLF5PqWQAA_Izi.jpg"/>
    <s v="https://pbs.twimg.com/media/FiLF5PqWQAA_Izi.jpg"/>
    <x v="6"/>
    <d v="2022-11-22T00:00:00.000"/>
    <s v="14:01:15"/>
    <s v="https://twitter.com/#!/leilac_global/status/1595054808435941377"/>
    <m/>
    <m/>
    <s v="1595054808435941377"/>
    <m/>
    <b v="0"/>
    <n v="1"/>
    <s v=""/>
    <b v="0"/>
    <s v="en"/>
    <m/>
    <s v=""/>
    <b v="0"/>
    <n v="1"/>
    <s v=""/>
    <s v="Buffer"/>
    <b v="0"/>
    <s v="1595054808435941377"/>
    <s v="Tweet"/>
    <n v="0"/>
    <n v="0"/>
    <m/>
    <m/>
    <m/>
    <m/>
    <m/>
    <m/>
    <m/>
    <m/>
    <n v="1"/>
    <s v="1"/>
    <s v="1"/>
  </r>
  <r>
    <s v="phil_h_hodgson7"/>
    <s v="leilac_global"/>
    <m/>
    <m/>
    <m/>
    <m/>
    <m/>
    <m/>
    <m/>
    <m/>
    <s v="No"/>
    <n v="15"/>
    <m/>
    <m/>
    <x v="1"/>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phil_h_hodgson7"/>
    <s v="leilac_global"/>
    <m/>
    <m/>
    <m/>
    <m/>
    <m/>
    <m/>
    <m/>
    <m/>
    <s v="No"/>
    <n v="16"/>
    <m/>
    <m/>
    <x v="2"/>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margaretagroth"/>
    <s v="margaretagroth"/>
    <m/>
    <m/>
    <m/>
    <m/>
    <m/>
    <m/>
    <m/>
    <m/>
    <s v="No"/>
    <n v="17"/>
    <m/>
    <m/>
    <x v="4"/>
    <d v="2022-11-30T19:33:55.000"/>
    <s v="Very happy and proud that Kristiina Oksman and Alberto Vomiero in my department have been awarded funding. #sustainableindustry #WISE https://t.co/cu6Stgbao6"/>
    <s v="https://www.linkedin.com/feed/update/urn:li:share:7003803254115446784"/>
    <s v="linkedin.com"/>
    <x v="4"/>
    <m/>
    <s v="http://pbs.twimg.com/profile_images/1522515322716270592/REZVy4Ye_normal.jpg"/>
    <x v="7"/>
    <d v="2022-11-30T00:00:00.000"/>
    <s v="19:33:55"/>
    <s v="https://twitter.com/#!/margaretagroth/status/1598037628678537217"/>
    <m/>
    <m/>
    <s v="1598037628678537217"/>
    <m/>
    <b v="0"/>
    <n v="2"/>
    <s v=""/>
    <b v="0"/>
    <s v="en"/>
    <m/>
    <s v=""/>
    <b v="0"/>
    <n v="0"/>
    <s v=""/>
    <s v="LinkedIn"/>
    <b v="0"/>
    <s v="1598037628678537217"/>
    <s v="Tweet"/>
    <n v="0"/>
    <n v="0"/>
    <m/>
    <m/>
    <m/>
    <m/>
    <m/>
    <m/>
    <m/>
    <m/>
    <n v="1"/>
    <s v="3"/>
    <s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6"/>
        <item x="1"/>
        <item x="0"/>
        <item x="4"/>
        <item x="2"/>
        <item x="3"/>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5">
        <i x="3" s="1"/>
        <i x="1" s="1"/>
        <i x="0"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2" s="1"/>
        <i x="0"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7" totalsRowShown="0" headerRowDxfId="220" dataDxfId="219">
  <autoFilter ref="A2:BE1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0" totalsRowShown="0" headerRowDxfId="165" dataDxfId="164">
  <autoFilter ref="A2:BA10"/>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5" totalsRowShown="0" headerRowDxfId="112">
  <autoFilter ref="A2:Y5"/>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09" dataDxfId="108">
  <autoFilter ref="A1:C9"/>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7" totalsRowShown="0" headerRowDxfId="57" dataDxfId="56">
  <autoFilter ref="A2:BE1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369</v>
      </c>
      <c r="BE2" s="13" t="s">
        <v>370</v>
      </c>
    </row>
    <row r="3" spans="1:57" ht="15" customHeight="1">
      <c r="A3" s="83" t="s">
        <v>219</v>
      </c>
      <c r="B3" s="83" t="s">
        <v>221</v>
      </c>
      <c r="C3" s="54" t="s">
        <v>378</v>
      </c>
      <c r="D3" s="55">
        <v>3</v>
      </c>
      <c r="E3" s="67" t="s">
        <v>132</v>
      </c>
      <c r="F3" s="56">
        <v>35</v>
      </c>
      <c r="G3" s="54"/>
      <c r="H3" s="58"/>
      <c r="I3" s="57"/>
      <c r="J3" s="57"/>
      <c r="K3" s="36" t="s">
        <v>65</v>
      </c>
      <c r="L3" s="63">
        <v>3</v>
      </c>
      <c r="M3" s="63"/>
      <c r="N3" s="64"/>
      <c r="O3" s="84" t="s">
        <v>225</v>
      </c>
      <c r="P3" s="86">
        <v>44888.68417824074</v>
      </c>
      <c r="Q3" s="84" t="s">
        <v>231</v>
      </c>
      <c r="R3" s="84"/>
      <c r="S3" s="84"/>
      <c r="T3" s="89" t="s">
        <v>237</v>
      </c>
      <c r="U3" s="84"/>
      <c r="V3" s="91" t="str">
        <f>HYPERLINK("http://pbs.twimg.com/profile_images/1529410508637487107/vW_QD_Zj_normal.jpg")</f>
        <v>http://pbs.twimg.com/profile_images/1529410508637487107/vW_QD_Zj_normal.jpg</v>
      </c>
      <c r="W3" s="86">
        <v>44888.68417824074</v>
      </c>
      <c r="X3" s="92">
        <v>44888</v>
      </c>
      <c r="Y3" s="89" t="s">
        <v>245</v>
      </c>
      <c r="Z3" s="91" t="str">
        <f>HYPERLINK("https://twitter.com/#!/birex_cc/status/1595453424904142850")</f>
        <v>https://twitter.com/#!/birex_cc/status/1595453424904142850</v>
      </c>
      <c r="AA3" s="84"/>
      <c r="AB3" s="84"/>
      <c r="AC3" s="89" t="s">
        <v>253</v>
      </c>
      <c r="AD3" s="89" t="s">
        <v>254</v>
      </c>
      <c r="AE3" s="84" t="b">
        <v>0</v>
      </c>
      <c r="AF3" s="84">
        <v>0</v>
      </c>
      <c r="AG3" s="89" t="s">
        <v>256</v>
      </c>
      <c r="AH3" s="84" t="b">
        <v>0</v>
      </c>
      <c r="AI3" s="84" t="s">
        <v>257</v>
      </c>
      <c r="AJ3" s="84"/>
      <c r="AK3" s="89" t="s">
        <v>255</v>
      </c>
      <c r="AL3" s="84" t="b">
        <v>0</v>
      </c>
      <c r="AM3" s="84">
        <v>0</v>
      </c>
      <c r="AN3" s="89" t="s">
        <v>255</v>
      </c>
      <c r="AO3" s="89" t="s">
        <v>263</v>
      </c>
      <c r="AP3" s="84" t="b">
        <v>0</v>
      </c>
      <c r="AQ3" s="89" t="s">
        <v>254</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216</v>
      </c>
      <c r="C4" s="54" t="s">
        <v>379</v>
      </c>
      <c r="D4" s="55">
        <v>3</v>
      </c>
      <c r="E4" s="67" t="s">
        <v>132</v>
      </c>
      <c r="F4" s="56">
        <v>35</v>
      </c>
      <c r="G4" s="54"/>
      <c r="H4" s="58"/>
      <c r="I4" s="57"/>
      <c r="J4" s="57"/>
      <c r="K4" s="36" t="s">
        <v>65</v>
      </c>
      <c r="L4" s="82">
        <v>4</v>
      </c>
      <c r="M4" s="82"/>
      <c r="N4" s="64"/>
      <c r="O4" s="85" t="s">
        <v>222</v>
      </c>
      <c r="P4" s="87">
        <v>44887.651967592596</v>
      </c>
      <c r="Q4" s="85" t="s">
        <v>226</v>
      </c>
      <c r="R4" s="85"/>
      <c r="S4" s="85"/>
      <c r="T4" s="85"/>
      <c r="U4" s="85"/>
      <c r="V4" s="88" t="str">
        <f>HYPERLINK("http://pbs.twimg.com/profile_images/1390263214106161154/vtZF4FYT_normal.jpg")</f>
        <v>http://pbs.twimg.com/profile_images/1390263214106161154/vtZF4FYT_normal.jpg</v>
      </c>
      <c r="W4" s="87">
        <v>44887.651967592596</v>
      </c>
      <c r="X4" s="93">
        <v>44887</v>
      </c>
      <c r="Y4" s="90" t="s">
        <v>238</v>
      </c>
      <c r="Z4" s="88" t="str">
        <f>HYPERLINK("https://twitter.com/#!/tom_p_hills/status/1595079363481174016")</f>
        <v>https://twitter.com/#!/tom_p_hills/status/1595079363481174016</v>
      </c>
      <c r="AA4" s="85"/>
      <c r="AB4" s="85"/>
      <c r="AC4" s="90" t="s">
        <v>246</v>
      </c>
      <c r="AD4" s="85"/>
      <c r="AE4" s="85" t="b">
        <v>0</v>
      </c>
      <c r="AF4" s="85">
        <v>0</v>
      </c>
      <c r="AG4" s="90" t="s">
        <v>255</v>
      </c>
      <c r="AH4" s="85" t="b">
        <v>0</v>
      </c>
      <c r="AI4" s="85" t="s">
        <v>257</v>
      </c>
      <c r="AJ4" s="85"/>
      <c r="AK4" s="90" t="s">
        <v>255</v>
      </c>
      <c r="AL4" s="85" t="b">
        <v>0</v>
      </c>
      <c r="AM4" s="85">
        <v>1</v>
      </c>
      <c r="AN4" s="90" t="s">
        <v>251</v>
      </c>
      <c r="AO4" s="90" t="s">
        <v>258</v>
      </c>
      <c r="AP4" s="85" t="b">
        <v>0</v>
      </c>
      <c r="AQ4" s="90" t="s">
        <v>251</v>
      </c>
      <c r="AR4" s="85" t="s">
        <v>176</v>
      </c>
      <c r="AS4" s="85">
        <v>0</v>
      </c>
      <c r="AT4" s="85">
        <v>0</v>
      </c>
      <c r="AU4" s="85"/>
      <c r="AV4" s="85"/>
      <c r="AW4" s="85"/>
      <c r="AX4" s="85"/>
      <c r="AY4" s="85"/>
      <c r="AZ4" s="85"/>
      <c r="BA4" s="85"/>
      <c r="BB4" s="85"/>
      <c r="BC4">
        <v>2</v>
      </c>
      <c r="BD4" s="84" t="str">
        <f>REPLACE(INDEX(GroupVertices[Group],MATCH(Edges[[#This Row],[Vertex 1]],GroupVertices[Vertex],0)),1,1,"")</f>
        <v>1</v>
      </c>
      <c r="BE4" s="84" t="str">
        <f>REPLACE(INDEX(GroupVertices[Group],MATCH(Edges[[#This Row],[Vertex 2]],GroupVertices[Vertex],0)),1,1,"")</f>
        <v>1</v>
      </c>
    </row>
    <row r="5" spans="1:57" ht="15">
      <c r="A5" s="83" t="s">
        <v>214</v>
      </c>
      <c r="B5" s="83" t="s">
        <v>216</v>
      </c>
      <c r="C5" s="54" t="s">
        <v>379</v>
      </c>
      <c r="D5" s="55">
        <v>3</v>
      </c>
      <c r="E5" s="67" t="s">
        <v>132</v>
      </c>
      <c r="F5" s="56">
        <v>35</v>
      </c>
      <c r="G5" s="54"/>
      <c r="H5" s="58"/>
      <c r="I5" s="57"/>
      <c r="J5" s="57"/>
      <c r="K5" s="36" t="s">
        <v>65</v>
      </c>
      <c r="L5" s="82">
        <v>5</v>
      </c>
      <c r="M5" s="82"/>
      <c r="N5" s="64"/>
      <c r="O5" s="85" t="s">
        <v>223</v>
      </c>
      <c r="P5" s="87">
        <v>44887.651967592596</v>
      </c>
      <c r="Q5" s="85" t="s">
        <v>226</v>
      </c>
      <c r="R5" s="85"/>
      <c r="S5" s="85"/>
      <c r="T5" s="85"/>
      <c r="U5" s="85"/>
      <c r="V5" s="88" t="str">
        <f>HYPERLINK("http://pbs.twimg.com/profile_images/1390263214106161154/vtZF4FYT_normal.jpg")</f>
        <v>http://pbs.twimg.com/profile_images/1390263214106161154/vtZF4FYT_normal.jpg</v>
      </c>
      <c r="W5" s="87">
        <v>44887.651967592596</v>
      </c>
      <c r="X5" s="93">
        <v>44887</v>
      </c>
      <c r="Y5" s="90" t="s">
        <v>238</v>
      </c>
      <c r="Z5" s="88" t="str">
        <f>HYPERLINK("https://twitter.com/#!/tom_p_hills/status/1595079363481174016")</f>
        <v>https://twitter.com/#!/tom_p_hills/status/1595079363481174016</v>
      </c>
      <c r="AA5" s="85"/>
      <c r="AB5" s="85"/>
      <c r="AC5" s="90" t="s">
        <v>246</v>
      </c>
      <c r="AD5" s="85"/>
      <c r="AE5" s="85" t="b">
        <v>0</v>
      </c>
      <c r="AF5" s="85">
        <v>0</v>
      </c>
      <c r="AG5" s="90" t="s">
        <v>255</v>
      </c>
      <c r="AH5" s="85" t="b">
        <v>0</v>
      </c>
      <c r="AI5" s="85" t="s">
        <v>257</v>
      </c>
      <c r="AJ5" s="85"/>
      <c r="AK5" s="90" t="s">
        <v>255</v>
      </c>
      <c r="AL5" s="85" t="b">
        <v>0</v>
      </c>
      <c r="AM5" s="85">
        <v>1</v>
      </c>
      <c r="AN5" s="90" t="s">
        <v>251</v>
      </c>
      <c r="AO5" s="90" t="s">
        <v>258</v>
      </c>
      <c r="AP5" s="85" t="b">
        <v>0</v>
      </c>
      <c r="AQ5" s="90" t="s">
        <v>251</v>
      </c>
      <c r="AR5" s="85" t="s">
        <v>176</v>
      </c>
      <c r="AS5" s="85">
        <v>0</v>
      </c>
      <c r="AT5" s="85">
        <v>0</v>
      </c>
      <c r="AU5" s="85"/>
      <c r="AV5" s="85"/>
      <c r="AW5" s="85"/>
      <c r="AX5" s="85"/>
      <c r="AY5" s="85"/>
      <c r="AZ5" s="85"/>
      <c r="BA5" s="85"/>
      <c r="BB5" s="85"/>
      <c r="BC5">
        <v>2</v>
      </c>
      <c r="BD5" s="84" t="str">
        <f>REPLACE(INDEX(GroupVertices[Group],MATCH(Edges[[#This Row],[Vertex 1]],GroupVertices[Vertex],0)),1,1,"")</f>
        <v>1</v>
      </c>
      <c r="BE5" s="84" t="str">
        <f>REPLACE(INDEX(GroupVertices[Group],MATCH(Edges[[#This Row],[Vertex 2]],GroupVertices[Vertex],0)),1,1,"")</f>
        <v>1</v>
      </c>
    </row>
    <row r="6" spans="1:57" ht="45">
      <c r="A6" s="83" t="s">
        <v>214</v>
      </c>
      <c r="B6" s="83" t="s">
        <v>220</v>
      </c>
      <c r="C6" s="54" t="s">
        <v>378</v>
      </c>
      <c r="D6" s="55">
        <v>3</v>
      </c>
      <c r="E6" s="67" t="s">
        <v>132</v>
      </c>
      <c r="F6" s="56">
        <v>35</v>
      </c>
      <c r="G6" s="54"/>
      <c r="H6" s="58"/>
      <c r="I6" s="57"/>
      <c r="J6" s="57"/>
      <c r="K6" s="36" t="s">
        <v>65</v>
      </c>
      <c r="L6" s="82">
        <v>6</v>
      </c>
      <c r="M6" s="82"/>
      <c r="N6" s="64"/>
      <c r="O6" s="85" t="s">
        <v>222</v>
      </c>
      <c r="P6" s="87">
        <v>44890.81726851852</v>
      </c>
      <c r="Q6" s="85" t="s">
        <v>227</v>
      </c>
      <c r="R6" s="85"/>
      <c r="S6" s="85"/>
      <c r="T6" s="85"/>
      <c r="U6" s="85"/>
      <c r="V6" s="88" t="str">
        <f>HYPERLINK("http://pbs.twimg.com/profile_images/1390263214106161154/vtZF4FYT_normal.jpg")</f>
        <v>http://pbs.twimg.com/profile_images/1390263214106161154/vtZF4FYT_normal.jpg</v>
      </c>
      <c r="W6" s="87">
        <v>44890.81726851852</v>
      </c>
      <c r="X6" s="93">
        <v>44890</v>
      </c>
      <c r="Y6" s="90" t="s">
        <v>239</v>
      </c>
      <c r="Z6" s="88" t="str">
        <f>HYPERLINK("https://twitter.com/#!/tom_p_hills/status/1596226432564621312")</f>
        <v>https://twitter.com/#!/tom_p_hills/status/1596226432564621312</v>
      </c>
      <c r="AA6" s="85"/>
      <c r="AB6" s="85"/>
      <c r="AC6" s="90" t="s">
        <v>247</v>
      </c>
      <c r="AD6" s="85"/>
      <c r="AE6" s="85" t="b">
        <v>0</v>
      </c>
      <c r="AF6" s="85">
        <v>0</v>
      </c>
      <c r="AG6" s="90" t="s">
        <v>255</v>
      </c>
      <c r="AH6" s="85" t="b">
        <v>0</v>
      </c>
      <c r="AI6" s="85" t="s">
        <v>257</v>
      </c>
      <c r="AJ6" s="85"/>
      <c r="AK6" s="90" t="s">
        <v>255</v>
      </c>
      <c r="AL6" s="85" t="b">
        <v>0</v>
      </c>
      <c r="AM6" s="85">
        <v>2</v>
      </c>
      <c r="AN6" s="90" t="s">
        <v>249</v>
      </c>
      <c r="AO6" s="90" t="s">
        <v>258</v>
      </c>
      <c r="AP6" s="85" t="b">
        <v>0</v>
      </c>
      <c r="AQ6" s="90" t="s">
        <v>249</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15">
      <c r="A7" s="83" t="s">
        <v>214</v>
      </c>
      <c r="B7" s="83" t="s">
        <v>216</v>
      </c>
      <c r="C7" s="54" t="s">
        <v>379</v>
      </c>
      <c r="D7" s="55">
        <v>3</v>
      </c>
      <c r="E7" s="67" t="s">
        <v>132</v>
      </c>
      <c r="F7" s="56">
        <v>35</v>
      </c>
      <c r="G7" s="54"/>
      <c r="H7" s="58"/>
      <c r="I7" s="57"/>
      <c r="J7" s="57"/>
      <c r="K7" s="36" t="s">
        <v>65</v>
      </c>
      <c r="L7" s="82">
        <v>7</v>
      </c>
      <c r="M7" s="82"/>
      <c r="N7" s="64"/>
      <c r="O7" s="85" t="s">
        <v>222</v>
      </c>
      <c r="P7" s="87">
        <v>44890.81726851852</v>
      </c>
      <c r="Q7" s="85" t="s">
        <v>227</v>
      </c>
      <c r="R7" s="85"/>
      <c r="S7" s="85"/>
      <c r="T7" s="85"/>
      <c r="U7" s="85"/>
      <c r="V7" s="88" t="str">
        <f>HYPERLINK("http://pbs.twimg.com/profile_images/1390263214106161154/vtZF4FYT_normal.jpg")</f>
        <v>http://pbs.twimg.com/profile_images/1390263214106161154/vtZF4FYT_normal.jpg</v>
      </c>
      <c r="W7" s="87">
        <v>44890.81726851852</v>
      </c>
      <c r="X7" s="93">
        <v>44890</v>
      </c>
      <c r="Y7" s="90" t="s">
        <v>239</v>
      </c>
      <c r="Z7" s="88" t="str">
        <f>HYPERLINK("https://twitter.com/#!/tom_p_hills/status/1596226432564621312")</f>
        <v>https://twitter.com/#!/tom_p_hills/status/1596226432564621312</v>
      </c>
      <c r="AA7" s="85"/>
      <c r="AB7" s="85"/>
      <c r="AC7" s="90" t="s">
        <v>247</v>
      </c>
      <c r="AD7" s="85"/>
      <c r="AE7" s="85" t="b">
        <v>0</v>
      </c>
      <c r="AF7" s="85">
        <v>0</v>
      </c>
      <c r="AG7" s="90" t="s">
        <v>255</v>
      </c>
      <c r="AH7" s="85" t="b">
        <v>0</v>
      </c>
      <c r="AI7" s="85" t="s">
        <v>257</v>
      </c>
      <c r="AJ7" s="85"/>
      <c r="AK7" s="90" t="s">
        <v>255</v>
      </c>
      <c r="AL7" s="85" t="b">
        <v>0</v>
      </c>
      <c r="AM7" s="85">
        <v>2</v>
      </c>
      <c r="AN7" s="90" t="s">
        <v>249</v>
      </c>
      <c r="AO7" s="90" t="s">
        <v>258</v>
      </c>
      <c r="AP7" s="85" t="b">
        <v>0</v>
      </c>
      <c r="AQ7" s="90" t="s">
        <v>249</v>
      </c>
      <c r="AR7" s="85" t="s">
        <v>176</v>
      </c>
      <c r="AS7" s="85">
        <v>0</v>
      </c>
      <c r="AT7" s="85">
        <v>0</v>
      </c>
      <c r="AU7" s="85"/>
      <c r="AV7" s="85"/>
      <c r="AW7" s="85"/>
      <c r="AX7" s="85"/>
      <c r="AY7" s="85"/>
      <c r="AZ7" s="85"/>
      <c r="BA7" s="85"/>
      <c r="BB7" s="85"/>
      <c r="BC7">
        <v>2</v>
      </c>
      <c r="BD7" s="84" t="str">
        <f>REPLACE(INDEX(GroupVertices[Group],MATCH(Edges[[#This Row],[Vertex 1]],GroupVertices[Vertex],0)),1,1,"")</f>
        <v>1</v>
      </c>
      <c r="BE7" s="84" t="str">
        <f>REPLACE(INDEX(GroupVertices[Group],MATCH(Edges[[#This Row],[Vertex 2]],GroupVertices[Vertex],0)),1,1,"")</f>
        <v>1</v>
      </c>
    </row>
    <row r="8" spans="1:57" ht="15">
      <c r="A8" s="83" t="s">
        <v>214</v>
      </c>
      <c r="B8" s="83" t="s">
        <v>216</v>
      </c>
      <c r="C8" s="54" t="s">
        <v>379</v>
      </c>
      <c r="D8" s="55">
        <v>3</v>
      </c>
      <c r="E8" s="67" t="s">
        <v>132</v>
      </c>
      <c r="F8" s="56">
        <v>35</v>
      </c>
      <c r="G8" s="54"/>
      <c r="H8" s="58"/>
      <c r="I8" s="57"/>
      <c r="J8" s="57"/>
      <c r="K8" s="36" t="s">
        <v>65</v>
      </c>
      <c r="L8" s="82">
        <v>8</v>
      </c>
      <c r="M8" s="82"/>
      <c r="N8" s="64"/>
      <c r="O8" s="85" t="s">
        <v>223</v>
      </c>
      <c r="P8" s="87">
        <v>44890.81726851852</v>
      </c>
      <c r="Q8" s="85" t="s">
        <v>227</v>
      </c>
      <c r="R8" s="85"/>
      <c r="S8" s="85"/>
      <c r="T8" s="85"/>
      <c r="U8" s="85"/>
      <c r="V8" s="88" t="str">
        <f>HYPERLINK("http://pbs.twimg.com/profile_images/1390263214106161154/vtZF4FYT_normal.jpg")</f>
        <v>http://pbs.twimg.com/profile_images/1390263214106161154/vtZF4FYT_normal.jpg</v>
      </c>
      <c r="W8" s="87">
        <v>44890.81726851852</v>
      </c>
      <c r="X8" s="93">
        <v>44890</v>
      </c>
      <c r="Y8" s="90" t="s">
        <v>239</v>
      </c>
      <c r="Z8" s="88" t="str">
        <f>HYPERLINK("https://twitter.com/#!/tom_p_hills/status/1596226432564621312")</f>
        <v>https://twitter.com/#!/tom_p_hills/status/1596226432564621312</v>
      </c>
      <c r="AA8" s="85"/>
      <c r="AB8" s="85"/>
      <c r="AC8" s="90" t="s">
        <v>247</v>
      </c>
      <c r="AD8" s="85"/>
      <c r="AE8" s="85" t="b">
        <v>0</v>
      </c>
      <c r="AF8" s="85">
        <v>0</v>
      </c>
      <c r="AG8" s="90" t="s">
        <v>255</v>
      </c>
      <c r="AH8" s="85" t="b">
        <v>0</v>
      </c>
      <c r="AI8" s="85" t="s">
        <v>257</v>
      </c>
      <c r="AJ8" s="85"/>
      <c r="AK8" s="90" t="s">
        <v>255</v>
      </c>
      <c r="AL8" s="85" t="b">
        <v>0</v>
      </c>
      <c r="AM8" s="85">
        <v>2</v>
      </c>
      <c r="AN8" s="90" t="s">
        <v>249</v>
      </c>
      <c r="AO8" s="90" t="s">
        <v>258</v>
      </c>
      <c r="AP8" s="85" t="b">
        <v>0</v>
      </c>
      <c r="AQ8" s="90" t="s">
        <v>249</v>
      </c>
      <c r="AR8" s="85" t="s">
        <v>176</v>
      </c>
      <c r="AS8" s="85">
        <v>0</v>
      </c>
      <c r="AT8" s="85">
        <v>0</v>
      </c>
      <c r="AU8" s="85"/>
      <c r="AV8" s="85"/>
      <c r="AW8" s="85"/>
      <c r="AX8" s="85"/>
      <c r="AY8" s="85"/>
      <c r="AZ8" s="85"/>
      <c r="BA8" s="85"/>
      <c r="BB8" s="85"/>
      <c r="BC8">
        <v>2</v>
      </c>
      <c r="BD8" s="84" t="str">
        <f>REPLACE(INDEX(GroupVertices[Group],MATCH(Edges[[#This Row],[Vertex 1]],GroupVertices[Vertex],0)),1,1,"")</f>
        <v>1</v>
      </c>
      <c r="BE8" s="84" t="str">
        <f>REPLACE(INDEX(GroupVertices[Group],MATCH(Edges[[#This Row],[Vertex 2]],GroupVertices[Vertex],0)),1,1,"")</f>
        <v>1</v>
      </c>
    </row>
    <row r="9" spans="1:57" ht="45">
      <c r="A9" s="83" t="s">
        <v>215</v>
      </c>
      <c r="B9" s="83" t="s">
        <v>220</v>
      </c>
      <c r="C9" s="54" t="s">
        <v>378</v>
      </c>
      <c r="D9" s="55">
        <v>3</v>
      </c>
      <c r="E9" s="67" t="s">
        <v>132</v>
      </c>
      <c r="F9" s="56">
        <v>35</v>
      </c>
      <c r="G9" s="54"/>
      <c r="H9" s="58"/>
      <c r="I9" s="57"/>
      <c r="J9" s="57"/>
      <c r="K9" s="36" t="s">
        <v>65</v>
      </c>
      <c r="L9" s="82">
        <v>9</v>
      </c>
      <c r="M9" s="82"/>
      <c r="N9" s="64"/>
      <c r="O9" s="85" t="s">
        <v>222</v>
      </c>
      <c r="P9" s="87">
        <v>44890.93425925926</v>
      </c>
      <c r="Q9" s="85" t="s">
        <v>227</v>
      </c>
      <c r="R9" s="85"/>
      <c r="S9" s="85"/>
      <c r="T9" s="85"/>
      <c r="U9" s="85"/>
      <c r="V9" s="88" t="str">
        <f>HYPERLINK("http://pbs.twimg.com/profile_images/1586675430362206209/wP3QXScx_normal.jpg")</f>
        <v>http://pbs.twimg.com/profile_images/1586675430362206209/wP3QXScx_normal.jpg</v>
      </c>
      <c r="W9" s="87">
        <v>44890.93425925926</v>
      </c>
      <c r="X9" s="93">
        <v>44890</v>
      </c>
      <c r="Y9" s="90" t="s">
        <v>240</v>
      </c>
      <c r="Z9" s="88" t="str">
        <f>HYPERLINK("https://twitter.com/#!/environment4al/status/1596268828966629376")</f>
        <v>https://twitter.com/#!/environment4al/status/1596268828966629376</v>
      </c>
      <c r="AA9" s="85"/>
      <c r="AB9" s="85"/>
      <c r="AC9" s="90" t="s">
        <v>248</v>
      </c>
      <c r="AD9" s="85"/>
      <c r="AE9" s="85" t="b">
        <v>0</v>
      </c>
      <c r="AF9" s="85">
        <v>0</v>
      </c>
      <c r="AG9" s="90" t="s">
        <v>255</v>
      </c>
      <c r="AH9" s="85" t="b">
        <v>0</v>
      </c>
      <c r="AI9" s="85" t="s">
        <v>257</v>
      </c>
      <c r="AJ9" s="85"/>
      <c r="AK9" s="90" t="s">
        <v>255</v>
      </c>
      <c r="AL9" s="85" t="b">
        <v>0</v>
      </c>
      <c r="AM9" s="85">
        <v>3</v>
      </c>
      <c r="AN9" s="90" t="s">
        <v>249</v>
      </c>
      <c r="AO9" s="90" t="s">
        <v>259</v>
      </c>
      <c r="AP9" s="85" t="b">
        <v>0</v>
      </c>
      <c r="AQ9" s="90" t="s">
        <v>249</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215</v>
      </c>
      <c r="B10" s="83" t="s">
        <v>216</v>
      </c>
      <c r="C10" s="54" t="s">
        <v>378</v>
      </c>
      <c r="D10" s="55">
        <v>3</v>
      </c>
      <c r="E10" s="67" t="s">
        <v>132</v>
      </c>
      <c r="F10" s="56">
        <v>35</v>
      </c>
      <c r="G10" s="54"/>
      <c r="H10" s="58"/>
      <c r="I10" s="57"/>
      <c r="J10" s="57"/>
      <c r="K10" s="36" t="s">
        <v>65</v>
      </c>
      <c r="L10" s="82">
        <v>10</v>
      </c>
      <c r="M10" s="82"/>
      <c r="N10" s="64"/>
      <c r="O10" s="85" t="s">
        <v>222</v>
      </c>
      <c r="P10" s="87">
        <v>44890.93425925926</v>
      </c>
      <c r="Q10" s="85" t="s">
        <v>227</v>
      </c>
      <c r="R10" s="85"/>
      <c r="S10" s="85"/>
      <c r="T10" s="85"/>
      <c r="U10" s="85"/>
      <c r="V10" s="88" t="str">
        <f>HYPERLINK("http://pbs.twimg.com/profile_images/1586675430362206209/wP3QXScx_normal.jpg")</f>
        <v>http://pbs.twimg.com/profile_images/1586675430362206209/wP3QXScx_normal.jpg</v>
      </c>
      <c r="W10" s="87">
        <v>44890.93425925926</v>
      </c>
      <c r="X10" s="93">
        <v>44890</v>
      </c>
      <c r="Y10" s="90" t="s">
        <v>240</v>
      </c>
      <c r="Z10" s="88" t="str">
        <f>HYPERLINK("https://twitter.com/#!/environment4al/status/1596268828966629376")</f>
        <v>https://twitter.com/#!/environment4al/status/1596268828966629376</v>
      </c>
      <c r="AA10" s="85"/>
      <c r="AB10" s="85"/>
      <c r="AC10" s="90" t="s">
        <v>248</v>
      </c>
      <c r="AD10" s="85"/>
      <c r="AE10" s="85" t="b">
        <v>0</v>
      </c>
      <c r="AF10" s="85">
        <v>0</v>
      </c>
      <c r="AG10" s="90" t="s">
        <v>255</v>
      </c>
      <c r="AH10" s="85" t="b">
        <v>0</v>
      </c>
      <c r="AI10" s="85" t="s">
        <v>257</v>
      </c>
      <c r="AJ10" s="85"/>
      <c r="AK10" s="90" t="s">
        <v>255</v>
      </c>
      <c r="AL10" s="85" t="b">
        <v>0</v>
      </c>
      <c r="AM10" s="85">
        <v>3</v>
      </c>
      <c r="AN10" s="90" t="s">
        <v>249</v>
      </c>
      <c r="AO10" s="90" t="s">
        <v>259</v>
      </c>
      <c r="AP10" s="85" t="b">
        <v>0</v>
      </c>
      <c r="AQ10" s="90" t="s">
        <v>249</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215</v>
      </c>
      <c r="B11" s="83" t="s">
        <v>216</v>
      </c>
      <c r="C11" s="54" t="s">
        <v>378</v>
      </c>
      <c r="D11" s="55">
        <v>3</v>
      </c>
      <c r="E11" s="67" t="s">
        <v>132</v>
      </c>
      <c r="F11" s="56">
        <v>35</v>
      </c>
      <c r="G11" s="54"/>
      <c r="H11" s="58"/>
      <c r="I11" s="57"/>
      <c r="J11" s="57"/>
      <c r="K11" s="36" t="s">
        <v>65</v>
      </c>
      <c r="L11" s="82">
        <v>11</v>
      </c>
      <c r="M11" s="82"/>
      <c r="N11" s="64"/>
      <c r="O11" s="85" t="s">
        <v>223</v>
      </c>
      <c r="P11" s="87">
        <v>44890.93425925926</v>
      </c>
      <c r="Q11" s="85" t="s">
        <v>227</v>
      </c>
      <c r="R11" s="85"/>
      <c r="S11" s="85"/>
      <c r="T11" s="85"/>
      <c r="U11" s="85"/>
      <c r="V11" s="88" t="str">
        <f>HYPERLINK("http://pbs.twimg.com/profile_images/1586675430362206209/wP3QXScx_normal.jpg")</f>
        <v>http://pbs.twimg.com/profile_images/1586675430362206209/wP3QXScx_normal.jpg</v>
      </c>
      <c r="W11" s="87">
        <v>44890.93425925926</v>
      </c>
      <c r="X11" s="93">
        <v>44890</v>
      </c>
      <c r="Y11" s="90" t="s">
        <v>240</v>
      </c>
      <c r="Z11" s="88" t="str">
        <f>HYPERLINK("https://twitter.com/#!/environment4al/status/1596268828966629376")</f>
        <v>https://twitter.com/#!/environment4al/status/1596268828966629376</v>
      </c>
      <c r="AA11" s="85"/>
      <c r="AB11" s="85"/>
      <c r="AC11" s="90" t="s">
        <v>248</v>
      </c>
      <c r="AD11" s="85"/>
      <c r="AE11" s="85" t="b">
        <v>0</v>
      </c>
      <c r="AF11" s="85">
        <v>0</v>
      </c>
      <c r="AG11" s="90" t="s">
        <v>255</v>
      </c>
      <c r="AH11" s="85" t="b">
        <v>0</v>
      </c>
      <c r="AI11" s="85" t="s">
        <v>257</v>
      </c>
      <c r="AJ11" s="85"/>
      <c r="AK11" s="90" t="s">
        <v>255</v>
      </c>
      <c r="AL11" s="85" t="b">
        <v>0</v>
      </c>
      <c r="AM11" s="85">
        <v>3</v>
      </c>
      <c r="AN11" s="90" t="s">
        <v>249</v>
      </c>
      <c r="AO11" s="90" t="s">
        <v>259</v>
      </c>
      <c r="AP11" s="85" t="b">
        <v>0</v>
      </c>
      <c r="AQ11" s="90" t="s">
        <v>249</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216</v>
      </c>
      <c r="B12" s="83" t="s">
        <v>220</v>
      </c>
      <c r="C12" s="54" t="s">
        <v>378</v>
      </c>
      <c r="D12" s="55">
        <v>3</v>
      </c>
      <c r="E12" s="67" t="s">
        <v>132</v>
      </c>
      <c r="F12" s="56">
        <v>35</v>
      </c>
      <c r="G12" s="54"/>
      <c r="H12" s="58"/>
      <c r="I12" s="57"/>
      <c r="J12" s="57"/>
      <c r="K12" s="36" t="s">
        <v>65</v>
      </c>
      <c r="L12" s="82">
        <v>12</v>
      </c>
      <c r="M12" s="82"/>
      <c r="N12" s="64"/>
      <c r="O12" s="85" t="s">
        <v>224</v>
      </c>
      <c r="P12" s="87">
        <v>44890.583703703705</v>
      </c>
      <c r="Q12" s="85" t="s">
        <v>228</v>
      </c>
      <c r="R12" s="85"/>
      <c r="S12" s="85"/>
      <c r="T12" s="90" t="s">
        <v>234</v>
      </c>
      <c r="U12" s="88" t="str">
        <f>HYPERLINK("https://pbs.twimg.com/media/Fiaif2bWYAA-b0K.jpg")</f>
        <v>https://pbs.twimg.com/media/Fiaif2bWYAA-b0K.jpg</v>
      </c>
      <c r="V12" s="88" t="str">
        <f>HYPERLINK("https://pbs.twimg.com/media/Fiaif2bWYAA-b0K.jpg")</f>
        <v>https://pbs.twimg.com/media/Fiaif2bWYAA-b0K.jpg</v>
      </c>
      <c r="W12" s="87">
        <v>44890.583703703705</v>
      </c>
      <c r="X12" s="93">
        <v>44890</v>
      </c>
      <c r="Y12" s="90" t="s">
        <v>241</v>
      </c>
      <c r="Z12" s="88" t="str">
        <f>HYPERLINK("https://twitter.com/#!/leilac_global/status/1596141789668429824")</f>
        <v>https://twitter.com/#!/leilac_global/status/1596141789668429824</v>
      </c>
      <c r="AA12" s="85"/>
      <c r="AB12" s="85"/>
      <c r="AC12" s="90" t="s">
        <v>249</v>
      </c>
      <c r="AD12" s="85"/>
      <c r="AE12" s="85" t="b">
        <v>0</v>
      </c>
      <c r="AF12" s="85">
        <v>2</v>
      </c>
      <c r="AG12" s="90" t="s">
        <v>255</v>
      </c>
      <c r="AH12" s="85" t="b">
        <v>0</v>
      </c>
      <c r="AI12" s="85" t="s">
        <v>257</v>
      </c>
      <c r="AJ12" s="85"/>
      <c r="AK12" s="90" t="s">
        <v>255</v>
      </c>
      <c r="AL12" s="85" t="b">
        <v>0</v>
      </c>
      <c r="AM12" s="85">
        <v>2</v>
      </c>
      <c r="AN12" s="90" t="s">
        <v>255</v>
      </c>
      <c r="AO12" s="90" t="s">
        <v>260</v>
      </c>
      <c r="AP12" s="85" t="b">
        <v>0</v>
      </c>
      <c r="AQ12" s="90" t="s">
        <v>249</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217</v>
      </c>
      <c r="B13" s="83" t="s">
        <v>220</v>
      </c>
      <c r="C13" s="54" t="s">
        <v>378</v>
      </c>
      <c r="D13" s="55">
        <v>3</v>
      </c>
      <c r="E13" s="67" t="s">
        <v>132</v>
      </c>
      <c r="F13" s="56">
        <v>35</v>
      </c>
      <c r="G13" s="54"/>
      <c r="H13" s="58"/>
      <c r="I13" s="57"/>
      <c r="J13" s="57"/>
      <c r="K13" s="36" t="s">
        <v>65</v>
      </c>
      <c r="L13" s="82">
        <v>13</v>
      </c>
      <c r="M13" s="82"/>
      <c r="N13" s="64"/>
      <c r="O13" s="85" t="s">
        <v>222</v>
      </c>
      <c r="P13" s="87">
        <v>44893.485138888886</v>
      </c>
      <c r="Q13" s="85" t="s">
        <v>227</v>
      </c>
      <c r="R13" s="85"/>
      <c r="S13" s="85"/>
      <c r="T13" s="85"/>
      <c r="U13" s="85"/>
      <c r="V13" s="88" t="str">
        <f>HYPERLINK("http://pbs.twimg.com/profile_images/757436351570587648/Ps7F8Maq_normal.jpg")</f>
        <v>http://pbs.twimg.com/profile_images/757436351570587648/Ps7F8Maq_normal.jpg</v>
      </c>
      <c r="W13" s="87">
        <v>44893.485138888886</v>
      </c>
      <c r="X13" s="93">
        <v>44893</v>
      </c>
      <c r="Y13" s="90" t="s">
        <v>242</v>
      </c>
      <c r="Z13" s="88" t="str">
        <f>HYPERLINK("https://twitter.com/#!/phil_h_hodgson7/status/1597193233783668736")</f>
        <v>https://twitter.com/#!/phil_h_hodgson7/status/1597193233783668736</v>
      </c>
      <c r="AA13" s="85"/>
      <c r="AB13" s="85"/>
      <c r="AC13" s="90" t="s">
        <v>250</v>
      </c>
      <c r="AD13" s="85"/>
      <c r="AE13" s="85" t="b">
        <v>0</v>
      </c>
      <c r="AF13" s="85">
        <v>0</v>
      </c>
      <c r="AG13" s="90" t="s">
        <v>255</v>
      </c>
      <c r="AH13" s="85" t="b">
        <v>0</v>
      </c>
      <c r="AI13" s="85" t="s">
        <v>257</v>
      </c>
      <c r="AJ13" s="85"/>
      <c r="AK13" s="90" t="s">
        <v>255</v>
      </c>
      <c r="AL13" s="85" t="b">
        <v>0</v>
      </c>
      <c r="AM13" s="85">
        <v>3</v>
      </c>
      <c r="AN13" s="90" t="s">
        <v>249</v>
      </c>
      <c r="AO13" s="90" t="s">
        <v>261</v>
      </c>
      <c r="AP13" s="85" t="b">
        <v>0</v>
      </c>
      <c r="AQ13" s="90" t="s">
        <v>249</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216</v>
      </c>
      <c r="B14" s="83" t="s">
        <v>216</v>
      </c>
      <c r="C14" s="54" t="s">
        <v>378</v>
      </c>
      <c r="D14" s="55">
        <v>3</v>
      </c>
      <c r="E14" s="67" t="s">
        <v>132</v>
      </c>
      <c r="F14" s="56">
        <v>35</v>
      </c>
      <c r="G14" s="54"/>
      <c r="H14" s="58"/>
      <c r="I14" s="57"/>
      <c r="J14" s="57"/>
      <c r="K14" s="36" t="s">
        <v>65</v>
      </c>
      <c r="L14" s="82">
        <v>14</v>
      </c>
      <c r="M14" s="82"/>
      <c r="N14" s="64"/>
      <c r="O14" s="85" t="s">
        <v>176</v>
      </c>
      <c r="P14" s="87">
        <v>44887.58420138889</v>
      </c>
      <c r="Q14" s="85" t="s">
        <v>229</v>
      </c>
      <c r="R14" s="88" t="str">
        <f>HYPERLINK("https://www.leilac.com/news/leilac-1-project-update/")</f>
        <v>https://www.leilac.com/news/leilac-1-project-update/</v>
      </c>
      <c r="S14" s="85" t="s">
        <v>232</v>
      </c>
      <c r="T14" s="90" t="s">
        <v>235</v>
      </c>
      <c r="U14" s="88" t="str">
        <f>HYPERLINK("https://pbs.twimg.com/media/FiLF5PqWQAA_Izi.jpg")</f>
        <v>https://pbs.twimg.com/media/FiLF5PqWQAA_Izi.jpg</v>
      </c>
      <c r="V14" s="88" t="str">
        <f>HYPERLINK("https://pbs.twimg.com/media/FiLF5PqWQAA_Izi.jpg")</f>
        <v>https://pbs.twimg.com/media/FiLF5PqWQAA_Izi.jpg</v>
      </c>
      <c r="W14" s="87">
        <v>44887.58420138889</v>
      </c>
      <c r="X14" s="93">
        <v>44887</v>
      </c>
      <c r="Y14" s="90" t="s">
        <v>243</v>
      </c>
      <c r="Z14" s="88" t="str">
        <f>HYPERLINK("https://twitter.com/#!/leilac_global/status/1595054808435941377")</f>
        <v>https://twitter.com/#!/leilac_global/status/1595054808435941377</v>
      </c>
      <c r="AA14" s="85"/>
      <c r="AB14" s="85"/>
      <c r="AC14" s="90" t="s">
        <v>251</v>
      </c>
      <c r="AD14" s="85"/>
      <c r="AE14" s="85" t="b">
        <v>0</v>
      </c>
      <c r="AF14" s="85">
        <v>1</v>
      </c>
      <c r="AG14" s="90" t="s">
        <v>255</v>
      </c>
      <c r="AH14" s="85" t="b">
        <v>0</v>
      </c>
      <c r="AI14" s="85" t="s">
        <v>257</v>
      </c>
      <c r="AJ14" s="85"/>
      <c r="AK14" s="90" t="s">
        <v>255</v>
      </c>
      <c r="AL14" s="85" t="b">
        <v>0</v>
      </c>
      <c r="AM14" s="85">
        <v>1</v>
      </c>
      <c r="AN14" s="90" t="s">
        <v>255</v>
      </c>
      <c r="AO14" s="90" t="s">
        <v>260</v>
      </c>
      <c r="AP14" s="85" t="b">
        <v>0</v>
      </c>
      <c r="AQ14" s="90" t="s">
        <v>251</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217</v>
      </c>
      <c r="B15" s="83" t="s">
        <v>216</v>
      </c>
      <c r="C15" s="54" t="s">
        <v>378</v>
      </c>
      <c r="D15" s="55">
        <v>3</v>
      </c>
      <c r="E15" s="67" t="s">
        <v>132</v>
      </c>
      <c r="F15" s="56">
        <v>35</v>
      </c>
      <c r="G15" s="54"/>
      <c r="H15" s="58"/>
      <c r="I15" s="57"/>
      <c r="J15" s="57"/>
      <c r="K15" s="36" t="s">
        <v>65</v>
      </c>
      <c r="L15" s="82">
        <v>15</v>
      </c>
      <c r="M15" s="82"/>
      <c r="N15" s="64"/>
      <c r="O15" s="85" t="s">
        <v>222</v>
      </c>
      <c r="P15" s="87">
        <v>44893.485138888886</v>
      </c>
      <c r="Q15" s="85" t="s">
        <v>227</v>
      </c>
      <c r="R15" s="85"/>
      <c r="S15" s="85"/>
      <c r="T15" s="85"/>
      <c r="U15" s="85"/>
      <c r="V15" s="88" t="str">
        <f>HYPERLINK("http://pbs.twimg.com/profile_images/757436351570587648/Ps7F8Maq_normal.jpg")</f>
        <v>http://pbs.twimg.com/profile_images/757436351570587648/Ps7F8Maq_normal.jpg</v>
      </c>
      <c r="W15" s="87">
        <v>44893.485138888886</v>
      </c>
      <c r="X15" s="93">
        <v>44893</v>
      </c>
      <c r="Y15" s="90" t="s">
        <v>242</v>
      </c>
      <c r="Z15" s="88" t="str">
        <f>HYPERLINK("https://twitter.com/#!/phil_h_hodgson7/status/1597193233783668736")</f>
        <v>https://twitter.com/#!/phil_h_hodgson7/status/1597193233783668736</v>
      </c>
      <c r="AA15" s="85"/>
      <c r="AB15" s="85"/>
      <c r="AC15" s="90" t="s">
        <v>250</v>
      </c>
      <c r="AD15" s="85"/>
      <c r="AE15" s="85" t="b">
        <v>0</v>
      </c>
      <c r="AF15" s="85">
        <v>0</v>
      </c>
      <c r="AG15" s="90" t="s">
        <v>255</v>
      </c>
      <c r="AH15" s="85" t="b">
        <v>0</v>
      </c>
      <c r="AI15" s="85" t="s">
        <v>257</v>
      </c>
      <c r="AJ15" s="85"/>
      <c r="AK15" s="90" t="s">
        <v>255</v>
      </c>
      <c r="AL15" s="85" t="b">
        <v>0</v>
      </c>
      <c r="AM15" s="85">
        <v>3</v>
      </c>
      <c r="AN15" s="90" t="s">
        <v>249</v>
      </c>
      <c r="AO15" s="90" t="s">
        <v>261</v>
      </c>
      <c r="AP15" s="85" t="b">
        <v>0</v>
      </c>
      <c r="AQ15" s="90" t="s">
        <v>249</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217</v>
      </c>
      <c r="B16" s="83" t="s">
        <v>216</v>
      </c>
      <c r="C16" s="54" t="s">
        <v>378</v>
      </c>
      <c r="D16" s="55">
        <v>3</v>
      </c>
      <c r="E16" s="67" t="s">
        <v>132</v>
      </c>
      <c r="F16" s="56">
        <v>35</v>
      </c>
      <c r="G16" s="54"/>
      <c r="H16" s="58"/>
      <c r="I16" s="57"/>
      <c r="J16" s="57"/>
      <c r="K16" s="36" t="s">
        <v>65</v>
      </c>
      <c r="L16" s="82">
        <v>16</v>
      </c>
      <c r="M16" s="82"/>
      <c r="N16" s="64"/>
      <c r="O16" s="85" t="s">
        <v>223</v>
      </c>
      <c r="P16" s="87">
        <v>44893.485138888886</v>
      </c>
      <c r="Q16" s="85" t="s">
        <v>227</v>
      </c>
      <c r="R16" s="85"/>
      <c r="S16" s="85"/>
      <c r="T16" s="85"/>
      <c r="U16" s="85"/>
      <c r="V16" s="88" t="str">
        <f>HYPERLINK("http://pbs.twimg.com/profile_images/757436351570587648/Ps7F8Maq_normal.jpg")</f>
        <v>http://pbs.twimg.com/profile_images/757436351570587648/Ps7F8Maq_normal.jpg</v>
      </c>
      <c r="W16" s="87">
        <v>44893.485138888886</v>
      </c>
      <c r="X16" s="93">
        <v>44893</v>
      </c>
      <c r="Y16" s="90" t="s">
        <v>242</v>
      </c>
      <c r="Z16" s="88" t="str">
        <f>HYPERLINK("https://twitter.com/#!/phil_h_hodgson7/status/1597193233783668736")</f>
        <v>https://twitter.com/#!/phil_h_hodgson7/status/1597193233783668736</v>
      </c>
      <c r="AA16" s="85"/>
      <c r="AB16" s="85"/>
      <c r="AC16" s="90" t="s">
        <v>250</v>
      </c>
      <c r="AD16" s="85"/>
      <c r="AE16" s="85" t="b">
        <v>0</v>
      </c>
      <c r="AF16" s="85">
        <v>0</v>
      </c>
      <c r="AG16" s="90" t="s">
        <v>255</v>
      </c>
      <c r="AH16" s="85" t="b">
        <v>0</v>
      </c>
      <c r="AI16" s="85" t="s">
        <v>257</v>
      </c>
      <c r="AJ16" s="85"/>
      <c r="AK16" s="90" t="s">
        <v>255</v>
      </c>
      <c r="AL16" s="85" t="b">
        <v>0</v>
      </c>
      <c r="AM16" s="85">
        <v>3</v>
      </c>
      <c r="AN16" s="90" t="s">
        <v>249</v>
      </c>
      <c r="AO16" s="90" t="s">
        <v>261</v>
      </c>
      <c r="AP16" s="85" t="b">
        <v>0</v>
      </c>
      <c r="AQ16" s="90" t="s">
        <v>249</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218</v>
      </c>
      <c r="B17" s="83" t="s">
        <v>218</v>
      </c>
      <c r="C17" s="54" t="s">
        <v>378</v>
      </c>
      <c r="D17" s="55">
        <v>3</v>
      </c>
      <c r="E17" s="67" t="s">
        <v>132</v>
      </c>
      <c r="F17" s="56">
        <v>35</v>
      </c>
      <c r="G17" s="54"/>
      <c r="H17" s="58"/>
      <c r="I17" s="57"/>
      <c r="J17" s="57"/>
      <c r="K17" s="36" t="s">
        <v>65</v>
      </c>
      <c r="L17" s="82">
        <v>17</v>
      </c>
      <c r="M17" s="82"/>
      <c r="N17" s="64"/>
      <c r="O17" s="85" t="s">
        <v>176</v>
      </c>
      <c r="P17" s="87">
        <v>44895.81521990741</v>
      </c>
      <c r="Q17" s="85" t="s">
        <v>230</v>
      </c>
      <c r="R17" s="88" t="str">
        <f>HYPERLINK("https://www.linkedin.com/feed/update/urn:li:share:7003803254115446784")</f>
        <v>https://www.linkedin.com/feed/update/urn:li:share:7003803254115446784</v>
      </c>
      <c r="S17" s="85" t="s">
        <v>233</v>
      </c>
      <c r="T17" s="90" t="s">
        <v>236</v>
      </c>
      <c r="U17" s="85"/>
      <c r="V17" s="88" t="str">
        <f>HYPERLINK("http://pbs.twimg.com/profile_images/1522515322716270592/REZVy4Ye_normal.jpg")</f>
        <v>http://pbs.twimg.com/profile_images/1522515322716270592/REZVy4Ye_normal.jpg</v>
      </c>
      <c r="W17" s="87">
        <v>44895.81521990741</v>
      </c>
      <c r="X17" s="93">
        <v>44895</v>
      </c>
      <c r="Y17" s="90" t="s">
        <v>244</v>
      </c>
      <c r="Z17" s="88" t="str">
        <f>HYPERLINK("https://twitter.com/#!/margaretagroth/status/1598037628678537217")</f>
        <v>https://twitter.com/#!/margaretagroth/status/1598037628678537217</v>
      </c>
      <c r="AA17" s="85"/>
      <c r="AB17" s="85"/>
      <c r="AC17" s="90" t="s">
        <v>252</v>
      </c>
      <c r="AD17" s="85"/>
      <c r="AE17" s="85" t="b">
        <v>0</v>
      </c>
      <c r="AF17" s="85">
        <v>2</v>
      </c>
      <c r="AG17" s="90" t="s">
        <v>255</v>
      </c>
      <c r="AH17" s="85" t="b">
        <v>0</v>
      </c>
      <c r="AI17" s="85" t="s">
        <v>257</v>
      </c>
      <c r="AJ17" s="85"/>
      <c r="AK17" s="90" t="s">
        <v>255</v>
      </c>
      <c r="AL17" s="85" t="b">
        <v>0</v>
      </c>
      <c r="AM17" s="85">
        <v>0</v>
      </c>
      <c r="AN17" s="90" t="s">
        <v>255</v>
      </c>
      <c r="AO17" s="90" t="s">
        <v>262</v>
      </c>
      <c r="AP17" s="85" t="b">
        <v>0</v>
      </c>
      <c r="AQ17" s="90" t="s">
        <v>252</v>
      </c>
      <c r="AR17" s="85" t="s">
        <v>176</v>
      </c>
      <c r="AS17" s="85">
        <v>0</v>
      </c>
      <c r="AT17" s="85">
        <v>0</v>
      </c>
      <c r="AU17" s="85"/>
      <c r="AV17" s="85"/>
      <c r="AW17" s="85"/>
      <c r="AX17" s="85"/>
      <c r="AY17" s="85"/>
      <c r="AZ17" s="85"/>
      <c r="BA17" s="85"/>
      <c r="BB17" s="85"/>
      <c r="BC17">
        <v>1</v>
      </c>
      <c r="BD17" s="84" t="str">
        <f>REPLACE(INDEX(GroupVertices[Group],MATCH(Edges[[#This Row],[Vertex 1]],GroupVertices[Vertex],0)),1,1,"")</f>
        <v>3</v>
      </c>
      <c r="BE17" s="84" t="str">
        <f>REPLACE(INDEX(GroupVertices[Group],MATCH(Edges[[#This Row],[Vertex 2]],GroupVertices[Vertex],0)),1,1,"")</f>
        <v>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194</v>
      </c>
      <c r="AU2" s="13" t="s">
        <v>280</v>
      </c>
      <c r="AV2" s="13" t="s">
        <v>281</v>
      </c>
      <c r="AW2" s="13" t="s">
        <v>282</v>
      </c>
      <c r="AX2" s="13" t="s">
        <v>283</v>
      </c>
      <c r="AY2" s="13" t="s">
        <v>284</v>
      </c>
      <c r="AZ2" s="13" t="s">
        <v>285</v>
      </c>
      <c r="BA2" s="13" t="s">
        <v>368</v>
      </c>
      <c r="BB2" s="3"/>
      <c r="BC2" s="3"/>
    </row>
    <row r="3" spans="1:55" ht="15" customHeight="1">
      <c r="A3" s="50" t="s">
        <v>219</v>
      </c>
      <c r="B3" s="54"/>
      <c r="C3" s="54"/>
      <c r="D3" s="55"/>
      <c r="E3" s="56"/>
      <c r="F3" s="115" t="str">
        <f>HYPERLINK("http://pbs.twimg.com/profile_images/1529410508637487107/vW_QD_Zj_normal.jpg")</f>
        <v>http://pbs.twimg.com/profile_images/1529410508637487107/vW_QD_Zj_normal.jpg</v>
      </c>
      <c r="G3" s="54"/>
      <c r="H3" s="58" t="s">
        <v>219</v>
      </c>
      <c r="I3" s="57"/>
      <c r="J3" s="57"/>
      <c r="K3" s="117" t="s">
        <v>323</v>
      </c>
      <c r="L3" s="60"/>
      <c r="M3" s="61">
        <v>8087.255859375</v>
      </c>
      <c r="N3" s="61">
        <v>8235.1953125</v>
      </c>
      <c r="O3" s="59"/>
      <c r="P3" s="62"/>
      <c r="Q3" s="62"/>
      <c r="R3" s="51"/>
      <c r="S3" s="51"/>
      <c r="T3" s="51"/>
      <c r="U3" s="51"/>
      <c r="V3" s="52"/>
      <c r="W3" s="52"/>
      <c r="X3" s="53"/>
      <c r="Y3" s="52"/>
      <c r="Z3" s="52"/>
      <c r="AA3" s="63">
        <v>3</v>
      </c>
      <c r="AB3" s="63"/>
      <c r="AC3" s="64"/>
      <c r="AD3" s="84" t="s">
        <v>292</v>
      </c>
      <c r="AE3" s="89" t="s">
        <v>256</v>
      </c>
      <c r="AF3" s="84">
        <v>74</v>
      </c>
      <c r="AG3" s="84">
        <v>30</v>
      </c>
      <c r="AH3" s="84">
        <v>144</v>
      </c>
      <c r="AI3" s="84">
        <v>152</v>
      </c>
      <c r="AJ3" s="84"/>
      <c r="AK3" s="84" t="s">
        <v>307</v>
      </c>
      <c r="AL3" s="84" t="s">
        <v>314</v>
      </c>
      <c r="AM3" s="91" t="str">
        <f>HYPERLINK("https://t.co/zojX63vtV9")</f>
        <v>https://t.co/zojX63vtV9</v>
      </c>
      <c r="AN3" s="84"/>
      <c r="AO3" s="86">
        <v>44706.35559027778</v>
      </c>
      <c r="AP3" s="91" t="str">
        <f>HYPERLINK("https://pbs.twimg.com/profile_banners/1529379699968856064/1653468409")</f>
        <v>https://pbs.twimg.com/profile_banners/1529379699968856064/1653468409</v>
      </c>
      <c r="AQ3" s="84" t="b">
        <v>1</v>
      </c>
      <c r="AR3" s="84" t="b">
        <v>0</v>
      </c>
      <c r="AS3" s="84" t="b">
        <v>0</v>
      </c>
      <c r="AT3" s="84"/>
      <c r="AU3" s="84">
        <v>0</v>
      </c>
      <c r="AV3" s="84"/>
      <c r="AW3" s="84" t="b">
        <v>0</v>
      </c>
      <c r="AX3" s="84" t="s">
        <v>315</v>
      </c>
      <c r="AY3" s="91" t="str">
        <f>HYPERLINK("https://twitter.com/birex_cc")</f>
        <v>https://twitter.com/birex_cc</v>
      </c>
      <c r="AZ3" s="84" t="s">
        <v>66</v>
      </c>
      <c r="BA3" s="84" t="str">
        <f>REPLACE(INDEX(GroupVertices[Group],MATCH(Vertices[[#This Row],[Vertex]],GroupVertices[Vertex],0)),1,1,"")</f>
        <v>2</v>
      </c>
      <c r="BB3" s="3"/>
      <c r="BC3" s="3"/>
    </row>
    <row r="4" spans="1:58" ht="15">
      <c r="A4" s="14" t="s">
        <v>221</v>
      </c>
      <c r="B4" s="15"/>
      <c r="C4" s="15"/>
      <c r="D4" s="94"/>
      <c r="E4" s="80"/>
      <c r="F4" s="115" t="str">
        <f>HYPERLINK("http://pbs.twimg.com/profile_images/615496547330080768/MGu5weiF_normal.png")</f>
        <v>http://pbs.twimg.com/profile_images/615496547330080768/MGu5weiF_normal.png</v>
      </c>
      <c r="G4" s="15"/>
      <c r="H4" s="16" t="s">
        <v>221</v>
      </c>
      <c r="I4" s="68"/>
      <c r="J4" s="68"/>
      <c r="K4" s="117" t="s">
        <v>316</v>
      </c>
      <c r="L4" s="95"/>
      <c r="M4" s="96">
        <v>8087.255859375</v>
      </c>
      <c r="N4" s="96">
        <v>5036.5029296875</v>
      </c>
      <c r="O4" s="78"/>
      <c r="P4" s="97"/>
      <c r="Q4" s="97"/>
      <c r="R4" s="98"/>
      <c r="S4" s="98"/>
      <c r="T4" s="98"/>
      <c r="U4" s="98"/>
      <c r="V4" s="53"/>
      <c r="W4" s="53"/>
      <c r="X4" s="53"/>
      <c r="Y4" s="53"/>
      <c r="Z4" s="52"/>
      <c r="AA4" s="81">
        <v>4</v>
      </c>
      <c r="AB4" s="81"/>
      <c r="AC4" s="99"/>
      <c r="AD4" s="84" t="s">
        <v>286</v>
      </c>
      <c r="AE4" s="89" t="s">
        <v>293</v>
      </c>
      <c r="AF4" s="84">
        <v>104</v>
      </c>
      <c r="AG4" s="84">
        <v>2245</v>
      </c>
      <c r="AH4" s="84">
        <v>906</v>
      </c>
      <c r="AI4" s="84">
        <v>258</v>
      </c>
      <c r="AJ4" s="84"/>
      <c r="AK4" s="84" t="s">
        <v>300</v>
      </c>
      <c r="AL4" s="84" t="s">
        <v>308</v>
      </c>
      <c r="AM4" s="91" t="str">
        <f>HYPERLINK("http://t.co/5AKJi3QoYB")</f>
        <v>http://t.co/5AKJi3QoYB</v>
      </c>
      <c r="AN4" s="84"/>
      <c r="AO4" s="86">
        <v>42181.603854166664</v>
      </c>
      <c r="AP4" s="91" t="str">
        <f>HYPERLINK("https://pbs.twimg.com/profile_banners/3346624504/1435580805")</f>
        <v>https://pbs.twimg.com/profile_banners/3346624504/1435580805</v>
      </c>
      <c r="AQ4" s="84" t="b">
        <v>1</v>
      </c>
      <c r="AR4" s="84" t="b">
        <v>0</v>
      </c>
      <c r="AS4" s="84" t="b">
        <v>0</v>
      </c>
      <c r="AT4" s="84"/>
      <c r="AU4" s="84">
        <v>24</v>
      </c>
      <c r="AV4" s="91" t="str">
        <f>HYPERLINK("http://abs.twimg.com/images/themes/theme1/bg.png")</f>
        <v>http://abs.twimg.com/images/themes/theme1/bg.png</v>
      </c>
      <c r="AW4" s="84" t="b">
        <v>0</v>
      </c>
      <c r="AX4" s="84" t="s">
        <v>315</v>
      </c>
      <c r="AY4" s="91" t="str">
        <f>HYPERLINK("https://twitter.com/ifac_control")</f>
        <v>https://twitter.com/ifac_control</v>
      </c>
      <c r="AZ4" s="84" t="s">
        <v>65</v>
      </c>
      <c r="BA4" s="84" t="str">
        <f>REPLACE(INDEX(GroupVertices[Group],MATCH(Vertices[[#This Row],[Vertex]],GroupVertices[Vertex],0)),1,1,"")</f>
        <v>2</v>
      </c>
      <c r="BB4" s="2"/>
      <c r="BC4" s="3"/>
      <c r="BD4" s="3"/>
      <c r="BE4" s="3"/>
      <c r="BF4" s="3"/>
    </row>
    <row r="5" spans="1:58" ht="15">
      <c r="A5" s="14" t="s">
        <v>214</v>
      </c>
      <c r="B5" s="15"/>
      <c r="C5" s="15"/>
      <c r="D5" s="94"/>
      <c r="E5" s="80"/>
      <c r="F5" s="115" t="str">
        <f>HYPERLINK("http://pbs.twimg.com/profile_images/1390263214106161154/vtZF4FYT_normal.jpg")</f>
        <v>http://pbs.twimg.com/profile_images/1390263214106161154/vtZF4FYT_normal.jpg</v>
      </c>
      <c r="G5" s="15"/>
      <c r="H5" s="16" t="s">
        <v>214</v>
      </c>
      <c r="I5" s="68"/>
      <c r="J5" s="68"/>
      <c r="K5" s="117" t="s">
        <v>317</v>
      </c>
      <c r="L5" s="95"/>
      <c r="M5" s="96">
        <v>115.86326599121094</v>
      </c>
      <c r="N5" s="96">
        <v>9834.54296875</v>
      </c>
      <c r="O5" s="78"/>
      <c r="P5" s="97"/>
      <c r="Q5" s="97"/>
      <c r="R5" s="98"/>
      <c r="S5" s="98"/>
      <c r="T5" s="98"/>
      <c r="U5" s="98"/>
      <c r="V5" s="53"/>
      <c r="W5" s="53"/>
      <c r="X5" s="53"/>
      <c r="Y5" s="53"/>
      <c r="Z5" s="52"/>
      <c r="AA5" s="81">
        <v>5</v>
      </c>
      <c r="AB5" s="81"/>
      <c r="AC5" s="99"/>
      <c r="AD5" s="84" t="s">
        <v>287</v>
      </c>
      <c r="AE5" s="89" t="s">
        <v>294</v>
      </c>
      <c r="AF5" s="84">
        <v>947</v>
      </c>
      <c r="AG5" s="84">
        <v>260</v>
      </c>
      <c r="AH5" s="84">
        <v>1624</v>
      </c>
      <c r="AI5" s="84">
        <v>4184</v>
      </c>
      <c r="AJ5" s="84"/>
      <c r="AK5" s="84" t="s">
        <v>301</v>
      </c>
      <c r="AL5" s="84" t="s">
        <v>309</v>
      </c>
      <c r="AM5" s="91" t="str">
        <f>HYPERLINK("https://t.co/GBmD6Mr55T")</f>
        <v>https://t.co/GBmD6Mr55T</v>
      </c>
      <c r="AN5" s="84"/>
      <c r="AO5" s="86">
        <v>42120.609664351854</v>
      </c>
      <c r="AP5" s="91" t="str">
        <f>HYPERLINK("https://pbs.twimg.com/profile_banners/3208063749/1620299555")</f>
        <v>https://pbs.twimg.com/profile_banners/3208063749/1620299555</v>
      </c>
      <c r="AQ5" s="84" t="b">
        <v>0</v>
      </c>
      <c r="AR5" s="84" t="b">
        <v>0</v>
      </c>
      <c r="AS5" s="84" t="b">
        <v>1</v>
      </c>
      <c r="AT5" s="84"/>
      <c r="AU5" s="84">
        <v>17</v>
      </c>
      <c r="AV5" s="91" t="str">
        <f>HYPERLINK("http://abs.twimg.com/images/themes/theme1/bg.png")</f>
        <v>http://abs.twimg.com/images/themes/theme1/bg.png</v>
      </c>
      <c r="AW5" s="84" t="b">
        <v>0</v>
      </c>
      <c r="AX5" s="84" t="s">
        <v>315</v>
      </c>
      <c r="AY5" s="91" t="str">
        <f>HYPERLINK("https://twitter.com/tom_p_hills")</f>
        <v>https://twitter.com/tom_p_hills</v>
      </c>
      <c r="AZ5" s="84" t="s">
        <v>66</v>
      </c>
      <c r="BA5" s="84" t="str">
        <f>REPLACE(INDEX(GroupVertices[Group],MATCH(Vertices[[#This Row],[Vertex]],GroupVertices[Vertex],0)),1,1,"")</f>
        <v>1</v>
      </c>
      <c r="BB5" s="2"/>
      <c r="BC5" s="3"/>
      <c r="BD5" s="3"/>
      <c r="BE5" s="3"/>
      <c r="BF5" s="3"/>
    </row>
    <row r="6" spans="1:58" ht="15">
      <c r="A6" s="14" t="s">
        <v>216</v>
      </c>
      <c r="B6" s="15"/>
      <c r="C6" s="15"/>
      <c r="D6" s="94"/>
      <c r="E6" s="80"/>
      <c r="F6" s="115" t="str">
        <f>HYPERLINK("http://pbs.twimg.com/profile_images/1570222910362583041/Vbu8RscE_normal.png")</f>
        <v>http://pbs.twimg.com/profile_images/1570222910362583041/Vbu8RscE_normal.png</v>
      </c>
      <c r="G6" s="15"/>
      <c r="H6" s="16" t="s">
        <v>216</v>
      </c>
      <c r="I6" s="68"/>
      <c r="J6" s="68"/>
      <c r="K6" s="117" t="s">
        <v>318</v>
      </c>
      <c r="L6" s="95"/>
      <c r="M6" s="96">
        <v>1543.401123046875</v>
      </c>
      <c r="N6" s="96">
        <v>4653.06884765625</v>
      </c>
      <c r="O6" s="78"/>
      <c r="P6" s="97"/>
      <c r="Q6" s="97"/>
      <c r="R6" s="98"/>
      <c r="S6" s="98"/>
      <c r="T6" s="98"/>
      <c r="U6" s="98"/>
      <c r="V6" s="53"/>
      <c r="W6" s="53"/>
      <c r="X6" s="53"/>
      <c r="Y6" s="53"/>
      <c r="Z6" s="52"/>
      <c r="AA6" s="81">
        <v>6</v>
      </c>
      <c r="AB6" s="81"/>
      <c r="AC6" s="99"/>
      <c r="AD6" s="84" t="s">
        <v>288</v>
      </c>
      <c r="AE6" s="89" t="s">
        <v>295</v>
      </c>
      <c r="AF6" s="84">
        <v>0</v>
      </c>
      <c r="AG6" s="84">
        <v>35</v>
      </c>
      <c r="AH6" s="84">
        <v>24</v>
      </c>
      <c r="AI6" s="84">
        <v>0</v>
      </c>
      <c r="AJ6" s="84"/>
      <c r="AK6" s="84" t="s">
        <v>302</v>
      </c>
      <c r="AL6" s="84"/>
      <c r="AM6" s="91" t="str">
        <f>HYPERLINK("https://t.co/skE82Fubn6")</f>
        <v>https://t.co/skE82Fubn6</v>
      </c>
      <c r="AN6" s="84"/>
      <c r="AO6" s="86">
        <v>44759.78094907408</v>
      </c>
      <c r="AP6" s="91" t="str">
        <f>HYPERLINK("https://pbs.twimg.com/profile_banners/1548739971040907267/1662475183")</f>
        <v>https://pbs.twimg.com/profile_banners/1548739971040907267/1662475183</v>
      </c>
      <c r="AQ6" s="84" t="b">
        <v>1</v>
      </c>
      <c r="AR6" s="84" t="b">
        <v>0</v>
      </c>
      <c r="AS6" s="84" t="b">
        <v>0</v>
      </c>
      <c r="AT6" s="84"/>
      <c r="AU6" s="84">
        <v>1</v>
      </c>
      <c r="AV6" s="84"/>
      <c r="AW6" s="84" t="b">
        <v>0</v>
      </c>
      <c r="AX6" s="84" t="s">
        <v>315</v>
      </c>
      <c r="AY6" s="91" t="str">
        <f>HYPERLINK("https://twitter.com/leilac_global")</f>
        <v>https://twitter.com/leilac_global</v>
      </c>
      <c r="AZ6" s="84" t="s">
        <v>66</v>
      </c>
      <c r="BA6" s="84" t="str">
        <f>REPLACE(INDEX(GroupVertices[Group],MATCH(Vertices[[#This Row],[Vertex]],GroupVertices[Vertex],0)),1,1,"")</f>
        <v>1</v>
      </c>
      <c r="BB6" s="2"/>
      <c r="BC6" s="3"/>
      <c r="BD6" s="3"/>
      <c r="BE6" s="3"/>
      <c r="BF6" s="3"/>
    </row>
    <row r="7" spans="1:58" ht="15">
      <c r="A7" s="14" t="s">
        <v>220</v>
      </c>
      <c r="B7" s="15"/>
      <c r="C7" s="15"/>
      <c r="D7" s="94"/>
      <c r="E7" s="80"/>
      <c r="F7" s="115" t="str">
        <f>HYPERLINK("http://pbs.twimg.com/profile_images/900756472644194304/JN8WCxM1_normal.jpg")</f>
        <v>http://pbs.twimg.com/profile_images/900756472644194304/JN8WCxM1_normal.jpg</v>
      </c>
      <c r="G7" s="15"/>
      <c r="H7" s="16" t="s">
        <v>220</v>
      </c>
      <c r="I7" s="68"/>
      <c r="J7" s="68"/>
      <c r="K7" s="117" t="s">
        <v>319</v>
      </c>
      <c r="L7" s="95"/>
      <c r="M7" s="96">
        <v>3212.58251953125</v>
      </c>
      <c r="N7" s="96">
        <v>6744.248046875</v>
      </c>
      <c r="O7" s="78"/>
      <c r="P7" s="97"/>
      <c r="Q7" s="97"/>
      <c r="R7" s="98"/>
      <c r="S7" s="98"/>
      <c r="T7" s="98"/>
      <c r="U7" s="98"/>
      <c r="V7" s="53"/>
      <c r="W7" s="53"/>
      <c r="X7" s="53"/>
      <c r="Y7" s="53"/>
      <c r="Z7" s="52"/>
      <c r="AA7" s="81">
        <v>7</v>
      </c>
      <c r="AB7" s="81"/>
      <c r="AC7" s="99"/>
      <c r="AD7" s="84" t="s">
        <v>289</v>
      </c>
      <c r="AE7" s="89" t="s">
        <v>296</v>
      </c>
      <c r="AF7" s="84">
        <v>12</v>
      </c>
      <c r="AG7" s="84">
        <v>143999</v>
      </c>
      <c r="AH7" s="84">
        <v>108084</v>
      </c>
      <c r="AI7" s="84">
        <v>384</v>
      </c>
      <c r="AJ7" s="84"/>
      <c r="AK7" s="84" t="s">
        <v>303</v>
      </c>
      <c r="AL7" s="84" t="s">
        <v>310</v>
      </c>
      <c r="AM7" s="91" t="str">
        <f>HYPERLINK("https://t.co/qTJbehAjBT")</f>
        <v>https://t.co/qTJbehAjBT</v>
      </c>
      <c r="AN7" s="84"/>
      <c r="AO7" s="86">
        <v>39797.205717592595</v>
      </c>
      <c r="AP7" s="84"/>
      <c r="AQ7" s="84" t="b">
        <v>0</v>
      </c>
      <c r="AR7" s="84" t="b">
        <v>0</v>
      </c>
      <c r="AS7" s="84" t="b">
        <v>0</v>
      </c>
      <c r="AT7" s="84"/>
      <c r="AU7" s="84">
        <v>5773</v>
      </c>
      <c r="AV7" s="91" t="str">
        <f>HYPERLINK("http://abs.twimg.com/images/themes/theme1/bg.png")</f>
        <v>http://abs.twimg.com/images/themes/theme1/bg.png</v>
      </c>
      <c r="AW7" s="84" t="b">
        <v>1</v>
      </c>
      <c r="AX7" s="84" t="s">
        <v>315</v>
      </c>
      <c r="AY7" s="91" t="str">
        <f>HYPERLINK("https://twitter.com/bgr")</f>
        <v>https://twitter.com/bgr</v>
      </c>
      <c r="AZ7" s="84" t="s">
        <v>65</v>
      </c>
      <c r="BA7" s="84" t="str">
        <f>REPLACE(INDEX(GroupVertices[Group],MATCH(Vertices[[#This Row],[Vertex]],GroupVertices[Vertex],0)),1,1,"")</f>
        <v>1</v>
      </c>
      <c r="BB7" s="2"/>
      <c r="BC7" s="3"/>
      <c r="BD7" s="3"/>
      <c r="BE7" s="3"/>
      <c r="BF7" s="3"/>
    </row>
    <row r="8" spans="1:58" ht="15">
      <c r="A8" s="14" t="s">
        <v>215</v>
      </c>
      <c r="B8" s="15"/>
      <c r="C8" s="15"/>
      <c r="D8" s="94"/>
      <c r="E8" s="80"/>
      <c r="F8" s="115" t="str">
        <f>HYPERLINK("http://pbs.twimg.com/profile_images/1586675430362206209/wP3QXScx_normal.jpg")</f>
        <v>http://pbs.twimg.com/profile_images/1586675430362206209/wP3QXScx_normal.jpg</v>
      </c>
      <c r="G8" s="15"/>
      <c r="H8" s="16" t="s">
        <v>215</v>
      </c>
      <c r="I8" s="68"/>
      <c r="J8" s="68"/>
      <c r="K8" s="117" t="s">
        <v>320</v>
      </c>
      <c r="L8" s="95"/>
      <c r="M8" s="96">
        <v>6175.51220703125</v>
      </c>
      <c r="N8" s="96">
        <v>5576.88427734375</v>
      </c>
      <c r="O8" s="78"/>
      <c r="P8" s="97"/>
      <c r="Q8" s="97"/>
      <c r="R8" s="98"/>
      <c r="S8" s="98"/>
      <c r="T8" s="98"/>
      <c r="U8" s="98"/>
      <c r="V8" s="53"/>
      <c r="W8" s="53"/>
      <c r="X8" s="53"/>
      <c r="Y8" s="53"/>
      <c r="Z8" s="52"/>
      <c r="AA8" s="81">
        <v>8</v>
      </c>
      <c r="AB8" s="81"/>
      <c r="AC8" s="99"/>
      <c r="AD8" s="84" t="s">
        <v>259</v>
      </c>
      <c r="AE8" s="89" t="s">
        <v>297</v>
      </c>
      <c r="AF8" s="84">
        <v>0</v>
      </c>
      <c r="AG8" s="84">
        <v>10</v>
      </c>
      <c r="AH8" s="84">
        <v>8647</v>
      </c>
      <c r="AI8" s="84">
        <v>7739</v>
      </c>
      <c r="AJ8" s="84"/>
      <c r="AK8" s="84" t="s">
        <v>304</v>
      </c>
      <c r="AL8" s="84" t="s">
        <v>311</v>
      </c>
      <c r="AM8" s="91" t="str">
        <f>HYPERLINK("https://t.co/QNr8cgE4zo")</f>
        <v>https://t.co/QNr8cgE4zo</v>
      </c>
      <c r="AN8" s="84"/>
      <c r="AO8" s="86">
        <v>44402.42766203704</v>
      </c>
      <c r="AP8" s="91" t="str">
        <f>HYPERLINK("https://pbs.twimg.com/profile_banners/1419239941704359940/1667127877")</f>
        <v>https://pbs.twimg.com/profile_banners/1419239941704359940/1667127877</v>
      </c>
      <c r="AQ8" s="84" t="b">
        <v>1</v>
      </c>
      <c r="AR8" s="84" t="b">
        <v>0</v>
      </c>
      <c r="AS8" s="84" t="b">
        <v>0</v>
      </c>
      <c r="AT8" s="84"/>
      <c r="AU8" s="84">
        <v>0</v>
      </c>
      <c r="AV8" s="84"/>
      <c r="AW8" s="84" t="b">
        <v>0</v>
      </c>
      <c r="AX8" s="84" t="s">
        <v>315</v>
      </c>
      <c r="AY8" s="91" t="str">
        <f>HYPERLINK("https://twitter.com/environment4al")</f>
        <v>https://twitter.com/environment4al</v>
      </c>
      <c r="AZ8" s="84" t="s">
        <v>66</v>
      </c>
      <c r="BA8" s="84" t="str">
        <f>REPLACE(INDEX(GroupVertices[Group],MATCH(Vertices[[#This Row],[Vertex]],GroupVertices[Vertex],0)),1,1,"")</f>
        <v>1</v>
      </c>
      <c r="BB8" s="2"/>
      <c r="BC8" s="3"/>
      <c r="BD8" s="3"/>
      <c r="BE8" s="3"/>
      <c r="BF8" s="3"/>
    </row>
    <row r="9" spans="1:58" ht="15">
      <c r="A9" s="14" t="s">
        <v>217</v>
      </c>
      <c r="B9" s="15"/>
      <c r="C9" s="15"/>
      <c r="D9" s="94"/>
      <c r="E9" s="80"/>
      <c r="F9" s="115" t="str">
        <f>HYPERLINK("http://pbs.twimg.com/profile_images/757436351570587648/Ps7F8Maq_normal.jpg")</f>
        <v>http://pbs.twimg.com/profile_images/757436351570587648/Ps7F8Maq_normal.jpg</v>
      </c>
      <c r="G9" s="15"/>
      <c r="H9" s="16" t="s">
        <v>217</v>
      </c>
      <c r="I9" s="68"/>
      <c r="J9" s="68"/>
      <c r="K9" s="117" t="s">
        <v>321</v>
      </c>
      <c r="L9" s="95"/>
      <c r="M9" s="96">
        <v>1491.288330078125</v>
      </c>
      <c r="N9" s="96">
        <v>164.4572296142578</v>
      </c>
      <c r="O9" s="78"/>
      <c r="P9" s="97"/>
      <c r="Q9" s="97"/>
      <c r="R9" s="98"/>
      <c r="S9" s="98"/>
      <c r="T9" s="98"/>
      <c r="U9" s="98"/>
      <c r="V9" s="53"/>
      <c r="W9" s="53"/>
      <c r="X9" s="53"/>
      <c r="Y9" s="53"/>
      <c r="Z9" s="52"/>
      <c r="AA9" s="81">
        <v>9</v>
      </c>
      <c r="AB9" s="81"/>
      <c r="AC9" s="99"/>
      <c r="AD9" s="84" t="s">
        <v>290</v>
      </c>
      <c r="AE9" s="89" t="s">
        <v>298</v>
      </c>
      <c r="AF9" s="84">
        <v>196</v>
      </c>
      <c r="AG9" s="84">
        <v>253</v>
      </c>
      <c r="AH9" s="84">
        <v>1737</v>
      </c>
      <c r="AI9" s="84">
        <v>2788</v>
      </c>
      <c r="AJ9" s="84"/>
      <c r="AK9" s="84" t="s">
        <v>305</v>
      </c>
      <c r="AL9" s="84" t="s">
        <v>312</v>
      </c>
      <c r="AM9" s="91" t="str">
        <f>HYPERLINK("https://t.co/Xv9yDYWzXI")</f>
        <v>https://t.co/Xv9yDYWzXI</v>
      </c>
      <c r="AN9" s="84"/>
      <c r="AO9" s="86">
        <v>42482.08246527778</v>
      </c>
      <c r="AP9" s="84"/>
      <c r="AQ9" s="84" t="b">
        <v>1</v>
      </c>
      <c r="AR9" s="84" t="b">
        <v>0</v>
      </c>
      <c r="AS9" s="84" t="b">
        <v>1</v>
      </c>
      <c r="AT9" s="84"/>
      <c r="AU9" s="84">
        <v>5</v>
      </c>
      <c r="AV9" s="84"/>
      <c r="AW9" s="84" t="b">
        <v>0</v>
      </c>
      <c r="AX9" s="84" t="s">
        <v>315</v>
      </c>
      <c r="AY9" s="91" t="str">
        <f>HYPERLINK("https://twitter.com/phil_h_hodgson7")</f>
        <v>https://twitter.com/phil_h_hodgson7</v>
      </c>
      <c r="AZ9" s="84" t="s">
        <v>66</v>
      </c>
      <c r="BA9" s="84" t="str">
        <f>REPLACE(INDEX(GroupVertices[Group],MATCH(Vertices[[#This Row],[Vertex]],GroupVertices[Vertex],0)),1,1,"")</f>
        <v>1</v>
      </c>
      <c r="BB9" s="2"/>
      <c r="BC9" s="3"/>
      <c r="BD9" s="3"/>
      <c r="BE9" s="3"/>
      <c r="BF9" s="3"/>
    </row>
    <row r="10" spans="1:58" ht="15">
      <c r="A10" s="100" t="s">
        <v>218</v>
      </c>
      <c r="B10" s="101"/>
      <c r="C10" s="101"/>
      <c r="D10" s="102"/>
      <c r="E10" s="103"/>
      <c r="F10" s="116" t="str">
        <f>HYPERLINK("http://pbs.twimg.com/profile_images/1522515322716270592/REZVy4Ye_normal.jpg")</f>
        <v>http://pbs.twimg.com/profile_images/1522515322716270592/REZVy4Ye_normal.jpg</v>
      </c>
      <c r="G10" s="101"/>
      <c r="H10" s="104" t="s">
        <v>218</v>
      </c>
      <c r="I10" s="105"/>
      <c r="J10" s="105"/>
      <c r="K10" s="118" t="s">
        <v>322</v>
      </c>
      <c r="L10" s="106"/>
      <c r="M10" s="107">
        <v>8087.255859375</v>
      </c>
      <c r="N10" s="107">
        <v>1718.578125</v>
      </c>
      <c r="O10" s="108"/>
      <c r="P10" s="109"/>
      <c r="Q10" s="109"/>
      <c r="R10" s="110"/>
      <c r="S10" s="110"/>
      <c r="T10" s="110"/>
      <c r="U10" s="110"/>
      <c r="V10" s="111"/>
      <c r="W10" s="111"/>
      <c r="X10" s="111"/>
      <c r="Y10" s="111"/>
      <c r="Z10" s="112"/>
      <c r="AA10" s="113">
        <v>10</v>
      </c>
      <c r="AB10" s="113"/>
      <c r="AC10" s="114"/>
      <c r="AD10" s="84" t="s">
        <v>291</v>
      </c>
      <c r="AE10" s="89" t="s">
        <v>299</v>
      </c>
      <c r="AF10" s="84">
        <v>3032</v>
      </c>
      <c r="AG10" s="84">
        <v>2329</v>
      </c>
      <c r="AH10" s="84">
        <v>8453</v>
      </c>
      <c r="AI10" s="84">
        <v>39391</v>
      </c>
      <c r="AJ10" s="84"/>
      <c r="AK10" s="84" t="s">
        <v>306</v>
      </c>
      <c r="AL10" s="84" t="s">
        <v>313</v>
      </c>
      <c r="AM10" s="91" t="str">
        <f>HYPERLINK("https://t.co/w09BBsPHhG")</f>
        <v>https://t.co/w09BBsPHhG</v>
      </c>
      <c r="AN10" s="84"/>
      <c r="AO10" s="86">
        <v>41585.45375</v>
      </c>
      <c r="AP10" s="91" t="str">
        <f>HYPERLINK("https://pbs.twimg.com/profile_banners/2179853022/1651830915")</f>
        <v>https://pbs.twimg.com/profile_banners/2179853022/1651830915</v>
      </c>
      <c r="AQ10" s="84" t="b">
        <v>1</v>
      </c>
      <c r="AR10" s="84" t="b">
        <v>0</v>
      </c>
      <c r="AS10" s="84" t="b">
        <v>1</v>
      </c>
      <c r="AT10" s="84"/>
      <c r="AU10" s="84">
        <v>0</v>
      </c>
      <c r="AV10" s="91" t="str">
        <f>HYPERLINK("http://abs.twimg.com/images/themes/theme1/bg.png")</f>
        <v>http://abs.twimg.com/images/themes/theme1/bg.png</v>
      </c>
      <c r="AW10" s="84" t="b">
        <v>0</v>
      </c>
      <c r="AX10" s="84" t="s">
        <v>315</v>
      </c>
      <c r="AY10" s="91" t="str">
        <f>HYPERLINK("https://twitter.com/margaretagroth")</f>
        <v>https://twitter.com/margaretagroth</v>
      </c>
      <c r="AZ10" s="84" t="s">
        <v>66</v>
      </c>
      <c r="BA10" s="84" t="str">
        <f>REPLACE(INDEX(GroupVertices[Group],MATCH(Vertices[[#This Row],[Vertex]],GroupVertices[Vertex],0)),1,1,"")</f>
        <v>3</v>
      </c>
      <c r="BB10" s="2"/>
      <c r="BC10" s="3"/>
      <c r="BD10" s="3"/>
      <c r="BE10" s="3"/>
      <c r="BF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372</v>
      </c>
    </row>
    <row r="3" spans="1:25" ht="15">
      <c r="A3" s="83" t="s">
        <v>362</v>
      </c>
      <c r="B3" s="121" t="s">
        <v>365</v>
      </c>
      <c r="C3" s="121" t="s">
        <v>56</v>
      </c>
      <c r="D3" s="119"/>
      <c r="E3" s="15"/>
      <c r="F3" s="16" t="s">
        <v>362</v>
      </c>
      <c r="G3" s="78"/>
      <c r="H3" s="78"/>
      <c r="I3" s="120">
        <v>3</v>
      </c>
      <c r="J3" s="65"/>
      <c r="K3" s="51">
        <v>5</v>
      </c>
      <c r="L3" s="51">
        <v>5</v>
      </c>
      <c r="M3" s="51">
        <v>8</v>
      </c>
      <c r="N3" s="51">
        <v>13</v>
      </c>
      <c r="O3" s="51">
        <v>1</v>
      </c>
      <c r="P3" s="52">
        <v>0</v>
      </c>
      <c r="Q3" s="52">
        <v>0</v>
      </c>
      <c r="R3" s="51">
        <v>1</v>
      </c>
      <c r="S3" s="51">
        <v>0</v>
      </c>
      <c r="T3" s="51">
        <v>5</v>
      </c>
      <c r="U3" s="51">
        <v>13</v>
      </c>
      <c r="V3" s="51">
        <v>2</v>
      </c>
      <c r="W3" s="52">
        <v>1.04</v>
      </c>
      <c r="X3" s="52">
        <v>0.35</v>
      </c>
      <c r="Y3" s="84" t="s">
        <v>373</v>
      </c>
    </row>
    <row r="4" spans="1:25" ht="15">
      <c r="A4" s="83" t="s">
        <v>363</v>
      </c>
      <c r="B4" s="121" t="s">
        <v>366</v>
      </c>
      <c r="C4" s="121" t="s">
        <v>56</v>
      </c>
      <c r="D4" s="119"/>
      <c r="E4" s="15"/>
      <c r="F4" s="16" t="s">
        <v>363</v>
      </c>
      <c r="G4" s="78"/>
      <c r="H4" s="78"/>
      <c r="I4" s="120">
        <v>4</v>
      </c>
      <c r="J4" s="81"/>
      <c r="K4" s="51">
        <v>2</v>
      </c>
      <c r="L4" s="51">
        <v>1</v>
      </c>
      <c r="M4" s="51">
        <v>0</v>
      </c>
      <c r="N4" s="51">
        <v>1</v>
      </c>
      <c r="O4" s="51">
        <v>0</v>
      </c>
      <c r="P4" s="52">
        <v>0</v>
      </c>
      <c r="Q4" s="52">
        <v>0</v>
      </c>
      <c r="R4" s="51">
        <v>1</v>
      </c>
      <c r="S4" s="51">
        <v>0</v>
      </c>
      <c r="T4" s="51">
        <v>2</v>
      </c>
      <c r="U4" s="51">
        <v>1</v>
      </c>
      <c r="V4" s="51">
        <v>1</v>
      </c>
      <c r="W4" s="52">
        <v>0.5</v>
      </c>
      <c r="X4" s="52">
        <v>0.5</v>
      </c>
      <c r="Y4" s="84"/>
    </row>
    <row r="5" spans="1:25" ht="15">
      <c r="A5" s="83" t="s">
        <v>364</v>
      </c>
      <c r="B5" s="121" t="s">
        <v>367</v>
      </c>
      <c r="C5" s="121" t="s">
        <v>56</v>
      </c>
      <c r="D5" s="119"/>
      <c r="E5" s="15"/>
      <c r="F5" s="16" t="s">
        <v>364</v>
      </c>
      <c r="G5" s="78"/>
      <c r="H5" s="78"/>
      <c r="I5" s="120">
        <v>5</v>
      </c>
      <c r="J5" s="81"/>
      <c r="K5" s="51">
        <v>1</v>
      </c>
      <c r="L5" s="51">
        <v>1</v>
      </c>
      <c r="M5" s="51">
        <v>0</v>
      </c>
      <c r="N5" s="51">
        <v>1</v>
      </c>
      <c r="O5" s="51">
        <v>1</v>
      </c>
      <c r="P5" s="52" t="s">
        <v>371</v>
      </c>
      <c r="Q5" s="52" t="s">
        <v>371</v>
      </c>
      <c r="R5" s="51">
        <v>1</v>
      </c>
      <c r="S5" s="51">
        <v>1</v>
      </c>
      <c r="T5" s="51">
        <v>1</v>
      </c>
      <c r="U5" s="51">
        <v>1</v>
      </c>
      <c r="V5" s="51">
        <v>0</v>
      </c>
      <c r="W5" s="52">
        <v>0</v>
      </c>
      <c r="X5" s="52" t="s">
        <v>371</v>
      </c>
      <c r="Y5" s="84" t="s">
        <v>374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362</v>
      </c>
      <c r="B2" s="89" t="s">
        <v>217</v>
      </c>
      <c r="C2" s="84">
        <f>VLOOKUP(GroupVertices[[#This Row],[Vertex]],Vertices[],MATCH("ID",Vertices[[#Headers],[Vertex]:[Vertex Group]],0),FALSE)</f>
        <v>9</v>
      </c>
    </row>
    <row r="3" spans="1:3" ht="15">
      <c r="A3" s="85" t="s">
        <v>362</v>
      </c>
      <c r="B3" s="89" t="s">
        <v>216</v>
      </c>
      <c r="C3" s="84">
        <f>VLOOKUP(GroupVertices[[#This Row],[Vertex]],Vertices[],MATCH("ID",Vertices[[#Headers],[Vertex]:[Vertex Group]],0),FALSE)</f>
        <v>6</v>
      </c>
    </row>
    <row r="4" spans="1:3" ht="15">
      <c r="A4" s="85" t="s">
        <v>362</v>
      </c>
      <c r="B4" s="89" t="s">
        <v>220</v>
      </c>
      <c r="C4" s="84">
        <f>VLOOKUP(GroupVertices[[#This Row],[Vertex]],Vertices[],MATCH("ID",Vertices[[#Headers],[Vertex]:[Vertex Group]],0),FALSE)</f>
        <v>7</v>
      </c>
    </row>
    <row r="5" spans="1:3" ht="15">
      <c r="A5" s="85" t="s">
        <v>362</v>
      </c>
      <c r="B5" s="89" t="s">
        <v>215</v>
      </c>
      <c r="C5" s="84">
        <f>VLOOKUP(GroupVertices[[#This Row],[Vertex]],Vertices[],MATCH("ID",Vertices[[#Headers],[Vertex]:[Vertex Group]],0),FALSE)</f>
        <v>8</v>
      </c>
    </row>
    <row r="6" spans="1:3" ht="15">
      <c r="A6" s="85" t="s">
        <v>362</v>
      </c>
      <c r="B6" s="89" t="s">
        <v>214</v>
      </c>
      <c r="C6" s="84">
        <f>VLOOKUP(GroupVertices[[#This Row],[Vertex]],Vertices[],MATCH("ID",Vertices[[#Headers],[Vertex]:[Vertex Group]],0),FALSE)</f>
        <v>5</v>
      </c>
    </row>
    <row r="7" spans="1:3" ht="15">
      <c r="A7" s="85" t="s">
        <v>363</v>
      </c>
      <c r="B7" s="89" t="s">
        <v>219</v>
      </c>
      <c r="C7" s="84">
        <f>VLOOKUP(GroupVertices[[#This Row],[Vertex]],Vertices[],MATCH("ID",Vertices[[#Headers],[Vertex]:[Vertex Group]],0),FALSE)</f>
        <v>3</v>
      </c>
    </row>
    <row r="8" spans="1:3" ht="15">
      <c r="A8" s="85" t="s">
        <v>363</v>
      </c>
      <c r="B8" s="89" t="s">
        <v>221</v>
      </c>
      <c r="C8" s="84">
        <f>VLOOKUP(GroupVertices[[#This Row],[Vertex]],Vertices[],MATCH("ID",Vertices[[#Headers],[Vertex]:[Vertex Group]],0),FALSE)</f>
        <v>4</v>
      </c>
    </row>
    <row r="9" spans="1:3" ht="15">
      <c r="A9" s="85" t="s">
        <v>364</v>
      </c>
      <c r="B9" s="89" t="s">
        <v>218</v>
      </c>
      <c r="C9" s="84">
        <f>VLOOKUP(GroupVertices[[#This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369</v>
      </c>
      <c r="BE2" s="13" t="s">
        <v>370</v>
      </c>
    </row>
    <row r="3" spans="1:57" ht="15" customHeight="1">
      <c r="A3" s="83" t="s">
        <v>219</v>
      </c>
      <c r="B3" s="83" t="s">
        <v>221</v>
      </c>
      <c r="C3" s="54"/>
      <c r="D3" s="55"/>
      <c r="E3" s="67"/>
      <c r="F3" s="56"/>
      <c r="G3" s="54"/>
      <c r="H3" s="58"/>
      <c r="I3" s="57"/>
      <c r="J3" s="57"/>
      <c r="K3" s="36" t="s">
        <v>65</v>
      </c>
      <c r="L3" s="63">
        <v>3</v>
      </c>
      <c r="M3" s="63"/>
      <c r="N3" s="64"/>
      <c r="O3" s="84" t="s">
        <v>225</v>
      </c>
      <c r="P3" s="86">
        <v>44888.68417824074</v>
      </c>
      <c r="Q3" s="84" t="s">
        <v>231</v>
      </c>
      <c r="R3" s="84"/>
      <c r="S3" s="84"/>
      <c r="T3" s="89" t="s">
        <v>237</v>
      </c>
      <c r="U3" s="84"/>
      <c r="V3" s="91" t="str">
        <f>HYPERLINK("http://pbs.twimg.com/profile_images/1529410508637487107/vW_QD_Zj_normal.jpg")</f>
        <v>http://pbs.twimg.com/profile_images/1529410508637487107/vW_QD_Zj_normal.jpg</v>
      </c>
      <c r="W3" s="86">
        <v>44888.68417824074</v>
      </c>
      <c r="X3" s="92">
        <v>44888</v>
      </c>
      <c r="Y3" s="89" t="s">
        <v>245</v>
      </c>
      <c r="Z3" s="91" t="str">
        <f>HYPERLINK("https://twitter.com/#!/birex_cc/status/1595453424904142850")</f>
        <v>https://twitter.com/#!/birex_cc/status/1595453424904142850</v>
      </c>
      <c r="AA3" s="84"/>
      <c r="AB3" s="84"/>
      <c r="AC3" s="89" t="s">
        <v>253</v>
      </c>
      <c r="AD3" s="89" t="s">
        <v>254</v>
      </c>
      <c r="AE3" s="84" t="b">
        <v>0</v>
      </c>
      <c r="AF3" s="84">
        <v>0</v>
      </c>
      <c r="AG3" s="89" t="s">
        <v>256</v>
      </c>
      <c r="AH3" s="84" t="b">
        <v>0</v>
      </c>
      <c r="AI3" s="84" t="s">
        <v>257</v>
      </c>
      <c r="AJ3" s="84"/>
      <c r="AK3" s="89" t="s">
        <v>255</v>
      </c>
      <c r="AL3" s="84" t="b">
        <v>0</v>
      </c>
      <c r="AM3" s="84">
        <v>0</v>
      </c>
      <c r="AN3" s="89" t="s">
        <v>255</v>
      </c>
      <c r="AO3" s="89" t="s">
        <v>263</v>
      </c>
      <c r="AP3" s="84" t="b">
        <v>0</v>
      </c>
      <c r="AQ3" s="89" t="s">
        <v>254</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216</v>
      </c>
      <c r="C4" s="54"/>
      <c r="D4" s="55"/>
      <c r="E4" s="67"/>
      <c r="F4" s="56"/>
      <c r="G4" s="54"/>
      <c r="H4" s="58"/>
      <c r="I4" s="57"/>
      <c r="J4" s="57"/>
      <c r="K4" s="36" t="s">
        <v>65</v>
      </c>
      <c r="L4" s="82">
        <v>4</v>
      </c>
      <c r="M4" s="82"/>
      <c r="N4" s="64"/>
      <c r="O4" s="85" t="s">
        <v>222</v>
      </c>
      <c r="P4" s="87">
        <v>44887.651967592596</v>
      </c>
      <c r="Q4" s="85" t="s">
        <v>226</v>
      </c>
      <c r="R4" s="85"/>
      <c r="S4" s="85"/>
      <c r="T4" s="85"/>
      <c r="U4" s="85"/>
      <c r="V4" s="88" t="str">
        <f>HYPERLINK("http://pbs.twimg.com/profile_images/1390263214106161154/vtZF4FYT_normal.jpg")</f>
        <v>http://pbs.twimg.com/profile_images/1390263214106161154/vtZF4FYT_normal.jpg</v>
      </c>
      <c r="W4" s="87">
        <v>44887.651967592596</v>
      </c>
      <c r="X4" s="93">
        <v>44887</v>
      </c>
      <c r="Y4" s="90" t="s">
        <v>238</v>
      </c>
      <c r="Z4" s="88" t="str">
        <f>HYPERLINK("https://twitter.com/#!/tom_p_hills/status/1595079363481174016")</f>
        <v>https://twitter.com/#!/tom_p_hills/status/1595079363481174016</v>
      </c>
      <c r="AA4" s="85"/>
      <c r="AB4" s="85"/>
      <c r="AC4" s="90" t="s">
        <v>246</v>
      </c>
      <c r="AD4" s="85"/>
      <c r="AE4" s="85" t="b">
        <v>0</v>
      </c>
      <c r="AF4" s="85">
        <v>0</v>
      </c>
      <c r="AG4" s="90" t="s">
        <v>255</v>
      </c>
      <c r="AH4" s="85" t="b">
        <v>0</v>
      </c>
      <c r="AI4" s="85" t="s">
        <v>257</v>
      </c>
      <c r="AJ4" s="85"/>
      <c r="AK4" s="90" t="s">
        <v>255</v>
      </c>
      <c r="AL4" s="85" t="b">
        <v>0</v>
      </c>
      <c r="AM4" s="85">
        <v>1</v>
      </c>
      <c r="AN4" s="90" t="s">
        <v>251</v>
      </c>
      <c r="AO4" s="90" t="s">
        <v>258</v>
      </c>
      <c r="AP4" s="85" t="b">
        <v>0</v>
      </c>
      <c r="AQ4" s="90" t="s">
        <v>251</v>
      </c>
      <c r="AR4" s="85" t="s">
        <v>176</v>
      </c>
      <c r="AS4" s="85">
        <v>0</v>
      </c>
      <c r="AT4" s="85">
        <v>0</v>
      </c>
      <c r="AU4" s="85"/>
      <c r="AV4" s="85"/>
      <c r="AW4" s="85"/>
      <c r="AX4" s="85"/>
      <c r="AY4" s="85"/>
      <c r="AZ4" s="85"/>
      <c r="BA4" s="85"/>
      <c r="BB4" s="85"/>
      <c r="BC4">
        <v>2</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223</v>
      </c>
      <c r="P5" s="87">
        <v>44887.651967592596</v>
      </c>
      <c r="Q5" s="85" t="s">
        <v>226</v>
      </c>
      <c r="R5" s="85"/>
      <c r="S5" s="85"/>
      <c r="T5" s="85"/>
      <c r="U5" s="85"/>
      <c r="V5" s="88" t="str">
        <f>HYPERLINK("http://pbs.twimg.com/profile_images/1390263214106161154/vtZF4FYT_normal.jpg")</f>
        <v>http://pbs.twimg.com/profile_images/1390263214106161154/vtZF4FYT_normal.jpg</v>
      </c>
      <c r="W5" s="87">
        <v>44887.651967592596</v>
      </c>
      <c r="X5" s="93">
        <v>44887</v>
      </c>
      <c r="Y5" s="90" t="s">
        <v>238</v>
      </c>
      <c r="Z5" s="88" t="str">
        <f>HYPERLINK("https://twitter.com/#!/tom_p_hills/status/1595079363481174016")</f>
        <v>https://twitter.com/#!/tom_p_hills/status/1595079363481174016</v>
      </c>
      <c r="AA5" s="85"/>
      <c r="AB5" s="85"/>
      <c r="AC5" s="90" t="s">
        <v>246</v>
      </c>
      <c r="AD5" s="85"/>
      <c r="AE5" s="85" t="b">
        <v>0</v>
      </c>
      <c r="AF5" s="85">
        <v>0</v>
      </c>
      <c r="AG5" s="90" t="s">
        <v>255</v>
      </c>
      <c r="AH5" s="85" t="b">
        <v>0</v>
      </c>
      <c r="AI5" s="85" t="s">
        <v>257</v>
      </c>
      <c r="AJ5" s="85"/>
      <c r="AK5" s="90" t="s">
        <v>255</v>
      </c>
      <c r="AL5" s="85" t="b">
        <v>0</v>
      </c>
      <c r="AM5" s="85">
        <v>1</v>
      </c>
      <c r="AN5" s="90" t="s">
        <v>251</v>
      </c>
      <c r="AO5" s="90" t="s">
        <v>258</v>
      </c>
      <c r="AP5" s="85" t="b">
        <v>0</v>
      </c>
      <c r="AQ5" s="90" t="s">
        <v>251</v>
      </c>
      <c r="AR5" s="85" t="s">
        <v>176</v>
      </c>
      <c r="AS5" s="85">
        <v>0</v>
      </c>
      <c r="AT5" s="85">
        <v>0</v>
      </c>
      <c r="AU5" s="85"/>
      <c r="AV5" s="85"/>
      <c r="AW5" s="85"/>
      <c r="AX5" s="85"/>
      <c r="AY5" s="85"/>
      <c r="AZ5" s="85"/>
      <c r="BA5" s="85"/>
      <c r="BB5" s="85"/>
      <c r="BC5">
        <v>2</v>
      </c>
      <c r="BD5" s="84" t="str">
        <f>REPLACE(INDEX(GroupVertices[Group],MATCH(Edges11[[#This Row],[Vertex 1]],GroupVertices[Vertex],0)),1,1,"")</f>
        <v>1</v>
      </c>
      <c r="BE5" s="84" t="str">
        <f>REPLACE(INDEX(GroupVertices[Group],MATCH(Edges11[[#This Row],[Vertex 2]],GroupVertices[Vertex],0)),1,1,"")</f>
        <v>1</v>
      </c>
    </row>
    <row r="6" spans="1:57" ht="15">
      <c r="A6" s="83" t="s">
        <v>214</v>
      </c>
      <c r="B6" s="83" t="s">
        <v>220</v>
      </c>
      <c r="C6" s="54"/>
      <c r="D6" s="55"/>
      <c r="E6" s="67"/>
      <c r="F6" s="56"/>
      <c r="G6" s="54"/>
      <c r="H6" s="58"/>
      <c r="I6" s="57"/>
      <c r="J6" s="57"/>
      <c r="K6" s="36" t="s">
        <v>65</v>
      </c>
      <c r="L6" s="82">
        <v>6</v>
      </c>
      <c r="M6" s="82"/>
      <c r="N6" s="64"/>
      <c r="O6" s="85" t="s">
        <v>222</v>
      </c>
      <c r="P6" s="87">
        <v>44890.81726851852</v>
      </c>
      <c r="Q6" s="85" t="s">
        <v>227</v>
      </c>
      <c r="R6" s="85"/>
      <c r="S6" s="85"/>
      <c r="T6" s="85"/>
      <c r="U6" s="85"/>
      <c r="V6" s="88" t="str">
        <f>HYPERLINK("http://pbs.twimg.com/profile_images/1390263214106161154/vtZF4FYT_normal.jpg")</f>
        <v>http://pbs.twimg.com/profile_images/1390263214106161154/vtZF4FYT_normal.jpg</v>
      </c>
      <c r="W6" s="87">
        <v>44890.81726851852</v>
      </c>
      <c r="X6" s="93">
        <v>44890</v>
      </c>
      <c r="Y6" s="90" t="s">
        <v>239</v>
      </c>
      <c r="Z6" s="88" t="str">
        <f>HYPERLINK("https://twitter.com/#!/tom_p_hills/status/1596226432564621312")</f>
        <v>https://twitter.com/#!/tom_p_hills/status/1596226432564621312</v>
      </c>
      <c r="AA6" s="85"/>
      <c r="AB6" s="85"/>
      <c r="AC6" s="90" t="s">
        <v>247</v>
      </c>
      <c r="AD6" s="85"/>
      <c r="AE6" s="85" t="b">
        <v>0</v>
      </c>
      <c r="AF6" s="85">
        <v>0</v>
      </c>
      <c r="AG6" s="90" t="s">
        <v>255</v>
      </c>
      <c r="AH6" s="85" t="b">
        <v>0</v>
      </c>
      <c r="AI6" s="85" t="s">
        <v>257</v>
      </c>
      <c r="AJ6" s="85"/>
      <c r="AK6" s="90" t="s">
        <v>255</v>
      </c>
      <c r="AL6" s="85" t="b">
        <v>0</v>
      </c>
      <c r="AM6" s="85">
        <v>2</v>
      </c>
      <c r="AN6" s="90" t="s">
        <v>249</v>
      </c>
      <c r="AO6" s="90" t="s">
        <v>258</v>
      </c>
      <c r="AP6" s="85" t="b">
        <v>0</v>
      </c>
      <c r="AQ6" s="90" t="s">
        <v>249</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216</v>
      </c>
      <c r="C7" s="54"/>
      <c r="D7" s="55"/>
      <c r="E7" s="67"/>
      <c r="F7" s="56"/>
      <c r="G7" s="54"/>
      <c r="H7" s="58"/>
      <c r="I7" s="57"/>
      <c r="J7" s="57"/>
      <c r="K7" s="36" t="s">
        <v>65</v>
      </c>
      <c r="L7" s="82">
        <v>7</v>
      </c>
      <c r="M7" s="82"/>
      <c r="N7" s="64"/>
      <c r="O7" s="85" t="s">
        <v>222</v>
      </c>
      <c r="P7" s="87">
        <v>44890.81726851852</v>
      </c>
      <c r="Q7" s="85" t="s">
        <v>227</v>
      </c>
      <c r="R7" s="85"/>
      <c r="S7" s="85"/>
      <c r="T7" s="85"/>
      <c r="U7" s="85"/>
      <c r="V7" s="88" t="str">
        <f>HYPERLINK("http://pbs.twimg.com/profile_images/1390263214106161154/vtZF4FYT_normal.jpg")</f>
        <v>http://pbs.twimg.com/profile_images/1390263214106161154/vtZF4FYT_normal.jpg</v>
      </c>
      <c r="W7" s="87">
        <v>44890.81726851852</v>
      </c>
      <c r="X7" s="93">
        <v>44890</v>
      </c>
      <c r="Y7" s="90" t="s">
        <v>239</v>
      </c>
      <c r="Z7" s="88" t="str">
        <f>HYPERLINK("https://twitter.com/#!/tom_p_hills/status/1596226432564621312")</f>
        <v>https://twitter.com/#!/tom_p_hills/status/1596226432564621312</v>
      </c>
      <c r="AA7" s="85"/>
      <c r="AB7" s="85"/>
      <c r="AC7" s="90" t="s">
        <v>247</v>
      </c>
      <c r="AD7" s="85"/>
      <c r="AE7" s="85" t="b">
        <v>0</v>
      </c>
      <c r="AF7" s="85">
        <v>0</v>
      </c>
      <c r="AG7" s="90" t="s">
        <v>255</v>
      </c>
      <c r="AH7" s="85" t="b">
        <v>0</v>
      </c>
      <c r="AI7" s="85" t="s">
        <v>257</v>
      </c>
      <c r="AJ7" s="85"/>
      <c r="AK7" s="90" t="s">
        <v>255</v>
      </c>
      <c r="AL7" s="85" t="b">
        <v>0</v>
      </c>
      <c r="AM7" s="85">
        <v>2</v>
      </c>
      <c r="AN7" s="90" t="s">
        <v>249</v>
      </c>
      <c r="AO7" s="90" t="s">
        <v>258</v>
      </c>
      <c r="AP7" s="85" t="b">
        <v>0</v>
      </c>
      <c r="AQ7" s="90" t="s">
        <v>249</v>
      </c>
      <c r="AR7" s="85" t="s">
        <v>176</v>
      </c>
      <c r="AS7" s="85">
        <v>0</v>
      </c>
      <c r="AT7" s="85">
        <v>0</v>
      </c>
      <c r="AU7" s="85"/>
      <c r="AV7" s="85"/>
      <c r="AW7" s="85"/>
      <c r="AX7" s="85"/>
      <c r="AY7" s="85"/>
      <c r="AZ7" s="85"/>
      <c r="BA7" s="85"/>
      <c r="BB7" s="85"/>
      <c r="BC7">
        <v>2</v>
      </c>
      <c r="BD7" s="84" t="str">
        <f>REPLACE(INDEX(GroupVertices[Group],MATCH(Edges11[[#This Row],[Vertex 1]],GroupVertices[Vertex],0)),1,1,"")</f>
        <v>1</v>
      </c>
      <c r="BE7" s="84" t="str">
        <f>REPLACE(INDEX(GroupVertices[Group],MATCH(Edges11[[#This Row],[Vertex 2]],GroupVertices[Vertex],0)),1,1,"")</f>
        <v>1</v>
      </c>
    </row>
    <row r="8" spans="1:57" ht="15">
      <c r="A8" s="83" t="s">
        <v>214</v>
      </c>
      <c r="B8" s="83" t="s">
        <v>216</v>
      </c>
      <c r="C8" s="54"/>
      <c r="D8" s="55"/>
      <c r="E8" s="67"/>
      <c r="F8" s="56"/>
      <c r="G8" s="54"/>
      <c r="H8" s="58"/>
      <c r="I8" s="57"/>
      <c r="J8" s="57"/>
      <c r="K8" s="36" t="s">
        <v>65</v>
      </c>
      <c r="L8" s="82">
        <v>8</v>
      </c>
      <c r="M8" s="82"/>
      <c r="N8" s="64"/>
      <c r="O8" s="85" t="s">
        <v>223</v>
      </c>
      <c r="P8" s="87">
        <v>44890.81726851852</v>
      </c>
      <c r="Q8" s="85" t="s">
        <v>227</v>
      </c>
      <c r="R8" s="85"/>
      <c r="S8" s="85"/>
      <c r="T8" s="85"/>
      <c r="U8" s="85"/>
      <c r="V8" s="88" t="str">
        <f>HYPERLINK("http://pbs.twimg.com/profile_images/1390263214106161154/vtZF4FYT_normal.jpg")</f>
        <v>http://pbs.twimg.com/profile_images/1390263214106161154/vtZF4FYT_normal.jpg</v>
      </c>
      <c r="W8" s="87">
        <v>44890.81726851852</v>
      </c>
      <c r="X8" s="93">
        <v>44890</v>
      </c>
      <c r="Y8" s="90" t="s">
        <v>239</v>
      </c>
      <c r="Z8" s="88" t="str">
        <f>HYPERLINK("https://twitter.com/#!/tom_p_hills/status/1596226432564621312")</f>
        <v>https://twitter.com/#!/tom_p_hills/status/1596226432564621312</v>
      </c>
      <c r="AA8" s="85"/>
      <c r="AB8" s="85"/>
      <c r="AC8" s="90" t="s">
        <v>247</v>
      </c>
      <c r="AD8" s="85"/>
      <c r="AE8" s="85" t="b">
        <v>0</v>
      </c>
      <c r="AF8" s="85">
        <v>0</v>
      </c>
      <c r="AG8" s="90" t="s">
        <v>255</v>
      </c>
      <c r="AH8" s="85" t="b">
        <v>0</v>
      </c>
      <c r="AI8" s="85" t="s">
        <v>257</v>
      </c>
      <c r="AJ8" s="85"/>
      <c r="AK8" s="90" t="s">
        <v>255</v>
      </c>
      <c r="AL8" s="85" t="b">
        <v>0</v>
      </c>
      <c r="AM8" s="85">
        <v>2</v>
      </c>
      <c r="AN8" s="90" t="s">
        <v>249</v>
      </c>
      <c r="AO8" s="90" t="s">
        <v>258</v>
      </c>
      <c r="AP8" s="85" t="b">
        <v>0</v>
      </c>
      <c r="AQ8" s="90" t="s">
        <v>249</v>
      </c>
      <c r="AR8" s="85" t="s">
        <v>176</v>
      </c>
      <c r="AS8" s="85">
        <v>0</v>
      </c>
      <c r="AT8" s="85">
        <v>0</v>
      </c>
      <c r="AU8" s="85"/>
      <c r="AV8" s="85"/>
      <c r="AW8" s="85"/>
      <c r="AX8" s="85"/>
      <c r="AY8" s="85"/>
      <c r="AZ8" s="85"/>
      <c r="BA8" s="85"/>
      <c r="BB8" s="85"/>
      <c r="BC8">
        <v>2</v>
      </c>
      <c r="BD8" s="84" t="str">
        <f>REPLACE(INDEX(GroupVertices[Group],MATCH(Edges11[[#This Row],[Vertex 1]],GroupVertices[Vertex],0)),1,1,"")</f>
        <v>1</v>
      </c>
      <c r="BE8" s="84" t="str">
        <f>REPLACE(INDEX(GroupVertices[Group],MATCH(Edges11[[#This Row],[Vertex 2]],GroupVertices[Vertex],0)),1,1,"")</f>
        <v>1</v>
      </c>
    </row>
    <row r="9" spans="1:57" ht="15">
      <c r="A9" s="83" t="s">
        <v>215</v>
      </c>
      <c r="B9" s="83" t="s">
        <v>220</v>
      </c>
      <c r="C9" s="54"/>
      <c r="D9" s="55"/>
      <c r="E9" s="67"/>
      <c r="F9" s="56"/>
      <c r="G9" s="54"/>
      <c r="H9" s="58"/>
      <c r="I9" s="57"/>
      <c r="J9" s="57"/>
      <c r="K9" s="36" t="s">
        <v>65</v>
      </c>
      <c r="L9" s="82">
        <v>9</v>
      </c>
      <c r="M9" s="82"/>
      <c r="N9" s="64"/>
      <c r="O9" s="85" t="s">
        <v>222</v>
      </c>
      <c r="P9" s="87">
        <v>44890.93425925926</v>
      </c>
      <c r="Q9" s="85" t="s">
        <v>227</v>
      </c>
      <c r="R9" s="85"/>
      <c r="S9" s="85"/>
      <c r="T9" s="85"/>
      <c r="U9" s="85"/>
      <c r="V9" s="88" t="str">
        <f>HYPERLINK("http://pbs.twimg.com/profile_images/1586675430362206209/wP3QXScx_normal.jpg")</f>
        <v>http://pbs.twimg.com/profile_images/1586675430362206209/wP3QXScx_normal.jpg</v>
      </c>
      <c r="W9" s="87">
        <v>44890.93425925926</v>
      </c>
      <c r="X9" s="93">
        <v>44890</v>
      </c>
      <c r="Y9" s="90" t="s">
        <v>240</v>
      </c>
      <c r="Z9" s="88" t="str">
        <f>HYPERLINK("https://twitter.com/#!/environment4al/status/1596268828966629376")</f>
        <v>https://twitter.com/#!/environment4al/status/1596268828966629376</v>
      </c>
      <c r="AA9" s="85"/>
      <c r="AB9" s="85"/>
      <c r="AC9" s="90" t="s">
        <v>248</v>
      </c>
      <c r="AD9" s="85"/>
      <c r="AE9" s="85" t="b">
        <v>0</v>
      </c>
      <c r="AF9" s="85">
        <v>0</v>
      </c>
      <c r="AG9" s="90" t="s">
        <v>255</v>
      </c>
      <c r="AH9" s="85" t="b">
        <v>0</v>
      </c>
      <c r="AI9" s="85" t="s">
        <v>257</v>
      </c>
      <c r="AJ9" s="85"/>
      <c r="AK9" s="90" t="s">
        <v>255</v>
      </c>
      <c r="AL9" s="85" t="b">
        <v>0</v>
      </c>
      <c r="AM9" s="85">
        <v>3</v>
      </c>
      <c r="AN9" s="90" t="s">
        <v>249</v>
      </c>
      <c r="AO9" s="90" t="s">
        <v>259</v>
      </c>
      <c r="AP9" s="85" t="b">
        <v>0</v>
      </c>
      <c r="AQ9" s="90" t="s">
        <v>249</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215</v>
      </c>
      <c r="B10" s="83" t="s">
        <v>216</v>
      </c>
      <c r="C10" s="54"/>
      <c r="D10" s="55"/>
      <c r="E10" s="67"/>
      <c r="F10" s="56"/>
      <c r="G10" s="54"/>
      <c r="H10" s="58"/>
      <c r="I10" s="57"/>
      <c r="J10" s="57"/>
      <c r="K10" s="36" t="s">
        <v>65</v>
      </c>
      <c r="L10" s="82">
        <v>10</v>
      </c>
      <c r="M10" s="82"/>
      <c r="N10" s="64"/>
      <c r="O10" s="85" t="s">
        <v>222</v>
      </c>
      <c r="P10" s="87">
        <v>44890.93425925926</v>
      </c>
      <c r="Q10" s="85" t="s">
        <v>227</v>
      </c>
      <c r="R10" s="85"/>
      <c r="S10" s="85"/>
      <c r="T10" s="85"/>
      <c r="U10" s="85"/>
      <c r="V10" s="88" t="str">
        <f>HYPERLINK("http://pbs.twimg.com/profile_images/1586675430362206209/wP3QXScx_normal.jpg")</f>
        <v>http://pbs.twimg.com/profile_images/1586675430362206209/wP3QXScx_normal.jpg</v>
      </c>
      <c r="W10" s="87">
        <v>44890.93425925926</v>
      </c>
      <c r="X10" s="93">
        <v>44890</v>
      </c>
      <c r="Y10" s="90" t="s">
        <v>240</v>
      </c>
      <c r="Z10" s="88" t="str">
        <f>HYPERLINK("https://twitter.com/#!/environment4al/status/1596268828966629376")</f>
        <v>https://twitter.com/#!/environment4al/status/1596268828966629376</v>
      </c>
      <c r="AA10" s="85"/>
      <c r="AB10" s="85"/>
      <c r="AC10" s="90" t="s">
        <v>248</v>
      </c>
      <c r="AD10" s="85"/>
      <c r="AE10" s="85" t="b">
        <v>0</v>
      </c>
      <c r="AF10" s="85">
        <v>0</v>
      </c>
      <c r="AG10" s="90" t="s">
        <v>255</v>
      </c>
      <c r="AH10" s="85" t="b">
        <v>0</v>
      </c>
      <c r="AI10" s="85" t="s">
        <v>257</v>
      </c>
      <c r="AJ10" s="85"/>
      <c r="AK10" s="90" t="s">
        <v>255</v>
      </c>
      <c r="AL10" s="85" t="b">
        <v>0</v>
      </c>
      <c r="AM10" s="85">
        <v>3</v>
      </c>
      <c r="AN10" s="90" t="s">
        <v>249</v>
      </c>
      <c r="AO10" s="90" t="s">
        <v>259</v>
      </c>
      <c r="AP10" s="85" t="b">
        <v>0</v>
      </c>
      <c r="AQ10" s="90" t="s">
        <v>249</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215</v>
      </c>
      <c r="B11" s="83" t="s">
        <v>216</v>
      </c>
      <c r="C11" s="54"/>
      <c r="D11" s="55"/>
      <c r="E11" s="67"/>
      <c r="F11" s="56"/>
      <c r="G11" s="54"/>
      <c r="H11" s="58"/>
      <c r="I11" s="57"/>
      <c r="J11" s="57"/>
      <c r="K11" s="36" t="s">
        <v>65</v>
      </c>
      <c r="L11" s="82">
        <v>11</v>
      </c>
      <c r="M11" s="82"/>
      <c r="N11" s="64"/>
      <c r="O11" s="85" t="s">
        <v>223</v>
      </c>
      <c r="P11" s="87">
        <v>44890.93425925926</v>
      </c>
      <c r="Q11" s="85" t="s">
        <v>227</v>
      </c>
      <c r="R11" s="85"/>
      <c r="S11" s="85"/>
      <c r="T11" s="85"/>
      <c r="U11" s="85"/>
      <c r="V11" s="88" t="str">
        <f>HYPERLINK("http://pbs.twimg.com/profile_images/1586675430362206209/wP3QXScx_normal.jpg")</f>
        <v>http://pbs.twimg.com/profile_images/1586675430362206209/wP3QXScx_normal.jpg</v>
      </c>
      <c r="W11" s="87">
        <v>44890.93425925926</v>
      </c>
      <c r="X11" s="93">
        <v>44890</v>
      </c>
      <c r="Y11" s="90" t="s">
        <v>240</v>
      </c>
      <c r="Z11" s="88" t="str">
        <f>HYPERLINK("https://twitter.com/#!/environment4al/status/1596268828966629376")</f>
        <v>https://twitter.com/#!/environment4al/status/1596268828966629376</v>
      </c>
      <c r="AA11" s="85"/>
      <c r="AB11" s="85"/>
      <c r="AC11" s="90" t="s">
        <v>248</v>
      </c>
      <c r="AD11" s="85"/>
      <c r="AE11" s="85" t="b">
        <v>0</v>
      </c>
      <c r="AF11" s="85">
        <v>0</v>
      </c>
      <c r="AG11" s="90" t="s">
        <v>255</v>
      </c>
      <c r="AH11" s="85" t="b">
        <v>0</v>
      </c>
      <c r="AI11" s="85" t="s">
        <v>257</v>
      </c>
      <c r="AJ11" s="85"/>
      <c r="AK11" s="90" t="s">
        <v>255</v>
      </c>
      <c r="AL11" s="85" t="b">
        <v>0</v>
      </c>
      <c r="AM11" s="85">
        <v>3</v>
      </c>
      <c r="AN11" s="90" t="s">
        <v>249</v>
      </c>
      <c r="AO11" s="90" t="s">
        <v>259</v>
      </c>
      <c r="AP11" s="85" t="b">
        <v>0</v>
      </c>
      <c r="AQ11" s="90" t="s">
        <v>249</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216</v>
      </c>
      <c r="B12" s="83" t="s">
        <v>220</v>
      </c>
      <c r="C12" s="54"/>
      <c r="D12" s="55"/>
      <c r="E12" s="67"/>
      <c r="F12" s="56"/>
      <c r="G12" s="54"/>
      <c r="H12" s="58"/>
      <c r="I12" s="57"/>
      <c r="J12" s="57"/>
      <c r="K12" s="36" t="s">
        <v>65</v>
      </c>
      <c r="L12" s="82">
        <v>12</v>
      </c>
      <c r="M12" s="82"/>
      <c r="N12" s="64"/>
      <c r="O12" s="85" t="s">
        <v>224</v>
      </c>
      <c r="P12" s="87">
        <v>44890.583703703705</v>
      </c>
      <c r="Q12" s="85" t="s">
        <v>228</v>
      </c>
      <c r="R12" s="85"/>
      <c r="S12" s="85"/>
      <c r="T12" s="90" t="s">
        <v>234</v>
      </c>
      <c r="U12" s="88" t="str">
        <f>HYPERLINK("https://pbs.twimg.com/media/Fiaif2bWYAA-b0K.jpg")</f>
        <v>https://pbs.twimg.com/media/Fiaif2bWYAA-b0K.jpg</v>
      </c>
      <c r="V12" s="88" t="str">
        <f>HYPERLINK("https://pbs.twimg.com/media/Fiaif2bWYAA-b0K.jpg")</f>
        <v>https://pbs.twimg.com/media/Fiaif2bWYAA-b0K.jpg</v>
      </c>
      <c r="W12" s="87">
        <v>44890.583703703705</v>
      </c>
      <c r="X12" s="93">
        <v>44890</v>
      </c>
      <c r="Y12" s="90" t="s">
        <v>241</v>
      </c>
      <c r="Z12" s="88" t="str">
        <f>HYPERLINK("https://twitter.com/#!/leilac_global/status/1596141789668429824")</f>
        <v>https://twitter.com/#!/leilac_global/status/1596141789668429824</v>
      </c>
      <c r="AA12" s="85"/>
      <c r="AB12" s="85"/>
      <c r="AC12" s="90" t="s">
        <v>249</v>
      </c>
      <c r="AD12" s="85"/>
      <c r="AE12" s="85" t="b">
        <v>0</v>
      </c>
      <c r="AF12" s="85">
        <v>2</v>
      </c>
      <c r="AG12" s="90" t="s">
        <v>255</v>
      </c>
      <c r="AH12" s="85" t="b">
        <v>0</v>
      </c>
      <c r="AI12" s="85" t="s">
        <v>257</v>
      </c>
      <c r="AJ12" s="85"/>
      <c r="AK12" s="90" t="s">
        <v>255</v>
      </c>
      <c r="AL12" s="85" t="b">
        <v>0</v>
      </c>
      <c r="AM12" s="85">
        <v>2</v>
      </c>
      <c r="AN12" s="90" t="s">
        <v>255</v>
      </c>
      <c r="AO12" s="90" t="s">
        <v>260</v>
      </c>
      <c r="AP12" s="85" t="b">
        <v>0</v>
      </c>
      <c r="AQ12" s="90" t="s">
        <v>249</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217</v>
      </c>
      <c r="B13" s="83" t="s">
        <v>220</v>
      </c>
      <c r="C13" s="54"/>
      <c r="D13" s="55"/>
      <c r="E13" s="67"/>
      <c r="F13" s="56"/>
      <c r="G13" s="54"/>
      <c r="H13" s="58"/>
      <c r="I13" s="57"/>
      <c r="J13" s="57"/>
      <c r="K13" s="36" t="s">
        <v>65</v>
      </c>
      <c r="L13" s="82">
        <v>13</v>
      </c>
      <c r="M13" s="82"/>
      <c r="N13" s="64"/>
      <c r="O13" s="85" t="s">
        <v>222</v>
      </c>
      <c r="P13" s="87">
        <v>44893.485138888886</v>
      </c>
      <c r="Q13" s="85" t="s">
        <v>227</v>
      </c>
      <c r="R13" s="85"/>
      <c r="S13" s="85"/>
      <c r="T13" s="85"/>
      <c r="U13" s="85"/>
      <c r="V13" s="88" t="str">
        <f>HYPERLINK("http://pbs.twimg.com/profile_images/757436351570587648/Ps7F8Maq_normal.jpg")</f>
        <v>http://pbs.twimg.com/profile_images/757436351570587648/Ps7F8Maq_normal.jpg</v>
      </c>
      <c r="W13" s="87">
        <v>44893.485138888886</v>
      </c>
      <c r="X13" s="93">
        <v>44893</v>
      </c>
      <c r="Y13" s="90" t="s">
        <v>242</v>
      </c>
      <c r="Z13" s="88" t="str">
        <f>HYPERLINK("https://twitter.com/#!/phil_h_hodgson7/status/1597193233783668736")</f>
        <v>https://twitter.com/#!/phil_h_hodgson7/status/1597193233783668736</v>
      </c>
      <c r="AA13" s="85"/>
      <c r="AB13" s="85"/>
      <c r="AC13" s="90" t="s">
        <v>250</v>
      </c>
      <c r="AD13" s="85"/>
      <c r="AE13" s="85" t="b">
        <v>0</v>
      </c>
      <c r="AF13" s="85">
        <v>0</v>
      </c>
      <c r="AG13" s="90" t="s">
        <v>255</v>
      </c>
      <c r="AH13" s="85" t="b">
        <v>0</v>
      </c>
      <c r="AI13" s="85" t="s">
        <v>257</v>
      </c>
      <c r="AJ13" s="85"/>
      <c r="AK13" s="90" t="s">
        <v>255</v>
      </c>
      <c r="AL13" s="85" t="b">
        <v>0</v>
      </c>
      <c r="AM13" s="85">
        <v>3</v>
      </c>
      <c r="AN13" s="90" t="s">
        <v>249</v>
      </c>
      <c r="AO13" s="90" t="s">
        <v>261</v>
      </c>
      <c r="AP13" s="85" t="b">
        <v>0</v>
      </c>
      <c r="AQ13" s="90" t="s">
        <v>249</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216</v>
      </c>
      <c r="B14" s="83" t="s">
        <v>216</v>
      </c>
      <c r="C14" s="54"/>
      <c r="D14" s="55"/>
      <c r="E14" s="67"/>
      <c r="F14" s="56"/>
      <c r="G14" s="54"/>
      <c r="H14" s="58"/>
      <c r="I14" s="57"/>
      <c r="J14" s="57"/>
      <c r="K14" s="36" t="s">
        <v>65</v>
      </c>
      <c r="L14" s="82">
        <v>14</v>
      </c>
      <c r="M14" s="82"/>
      <c r="N14" s="64"/>
      <c r="O14" s="85" t="s">
        <v>176</v>
      </c>
      <c r="P14" s="87">
        <v>44887.58420138889</v>
      </c>
      <c r="Q14" s="85" t="s">
        <v>229</v>
      </c>
      <c r="R14" s="88" t="str">
        <f>HYPERLINK("https://www.leilac.com/news/leilac-1-project-update/")</f>
        <v>https://www.leilac.com/news/leilac-1-project-update/</v>
      </c>
      <c r="S14" s="85" t="s">
        <v>232</v>
      </c>
      <c r="T14" s="90" t="s">
        <v>235</v>
      </c>
      <c r="U14" s="88" t="str">
        <f>HYPERLINK("https://pbs.twimg.com/media/FiLF5PqWQAA_Izi.jpg")</f>
        <v>https://pbs.twimg.com/media/FiLF5PqWQAA_Izi.jpg</v>
      </c>
      <c r="V14" s="88" t="str">
        <f>HYPERLINK("https://pbs.twimg.com/media/FiLF5PqWQAA_Izi.jpg")</f>
        <v>https://pbs.twimg.com/media/FiLF5PqWQAA_Izi.jpg</v>
      </c>
      <c r="W14" s="87">
        <v>44887.58420138889</v>
      </c>
      <c r="X14" s="93">
        <v>44887</v>
      </c>
      <c r="Y14" s="90" t="s">
        <v>243</v>
      </c>
      <c r="Z14" s="88" t="str">
        <f>HYPERLINK("https://twitter.com/#!/leilac_global/status/1595054808435941377")</f>
        <v>https://twitter.com/#!/leilac_global/status/1595054808435941377</v>
      </c>
      <c r="AA14" s="85"/>
      <c r="AB14" s="85"/>
      <c r="AC14" s="90" t="s">
        <v>251</v>
      </c>
      <c r="AD14" s="85"/>
      <c r="AE14" s="85" t="b">
        <v>0</v>
      </c>
      <c r="AF14" s="85">
        <v>1</v>
      </c>
      <c r="AG14" s="90" t="s">
        <v>255</v>
      </c>
      <c r="AH14" s="85" t="b">
        <v>0</v>
      </c>
      <c r="AI14" s="85" t="s">
        <v>257</v>
      </c>
      <c r="AJ14" s="85"/>
      <c r="AK14" s="90" t="s">
        <v>255</v>
      </c>
      <c r="AL14" s="85" t="b">
        <v>0</v>
      </c>
      <c r="AM14" s="85">
        <v>1</v>
      </c>
      <c r="AN14" s="90" t="s">
        <v>255</v>
      </c>
      <c r="AO14" s="90" t="s">
        <v>260</v>
      </c>
      <c r="AP14" s="85" t="b">
        <v>0</v>
      </c>
      <c r="AQ14" s="90" t="s">
        <v>251</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217</v>
      </c>
      <c r="B15" s="83" t="s">
        <v>216</v>
      </c>
      <c r="C15" s="54"/>
      <c r="D15" s="55"/>
      <c r="E15" s="67"/>
      <c r="F15" s="56"/>
      <c r="G15" s="54"/>
      <c r="H15" s="58"/>
      <c r="I15" s="57"/>
      <c r="J15" s="57"/>
      <c r="K15" s="36" t="s">
        <v>65</v>
      </c>
      <c r="L15" s="82">
        <v>15</v>
      </c>
      <c r="M15" s="82"/>
      <c r="N15" s="64"/>
      <c r="O15" s="85" t="s">
        <v>222</v>
      </c>
      <c r="P15" s="87">
        <v>44893.485138888886</v>
      </c>
      <c r="Q15" s="85" t="s">
        <v>227</v>
      </c>
      <c r="R15" s="85"/>
      <c r="S15" s="85"/>
      <c r="T15" s="85"/>
      <c r="U15" s="85"/>
      <c r="V15" s="88" t="str">
        <f>HYPERLINK("http://pbs.twimg.com/profile_images/757436351570587648/Ps7F8Maq_normal.jpg")</f>
        <v>http://pbs.twimg.com/profile_images/757436351570587648/Ps7F8Maq_normal.jpg</v>
      </c>
      <c r="W15" s="87">
        <v>44893.485138888886</v>
      </c>
      <c r="X15" s="93">
        <v>44893</v>
      </c>
      <c r="Y15" s="90" t="s">
        <v>242</v>
      </c>
      <c r="Z15" s="88" t="str">
        <f>HYPERLINK("https://twitter.com/#!/phil_h_hodgson7/status/1597193233783668736")</f>
        <v>https://twitter.com/#!/phil_h_hodgson7/status/1597193233783668736</v>
      </c>
      <c r="AA15" s="85"/>
      <c r="AB15" s="85"/>
      <c r="AC15" s="90" t="s">
        <v>250</v>
      </c>
      <c r="AD15" s="85"/>
      <c r="AE15" s="85" t="b">
        <v>0</v>
      </c>
      <c r="AF15" s="85">
        <v>0</v>
      </c>
      <c r="AG15" s="90" t="s">
        <v>255</v>
      </c>
      <c r="AH15" s="85" t="b">
        <v>0</v>
      </c>
      <c r="AI15" s="85" t="s">
        <v>257</v>
      </c>
      <c r="AJ15" s="85"/>
      <c r="AK15" s="90" t="s">
        <v>255</v>
      </c>
      <c r="AL15" s="85" t="b">
        <v>0</v>
      </c>
      <c r="AM15" s="85">
        <v>3</v>
      </c>
      <c r="AN15" s="90" t="s">
        <v>249</v>
      </c>
      <c r="AO15" s="90" t="s">
        <v>261</v>
      </c>
      <c r="AP15" s="85" t="b">
        <v>0</v>
      </c>
      <c r="AQ15" s="90" t="s">
        <v>249</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217</v>
      </c>
      <c r="B16" s="83" t="s">
        <v>216</v>
      </c>
      <c r="C16" s="54"/>
      <c r="D16" s="55"/>
      <c r="E16" s="67"/>
      <c r="F16" s="56"/>
      <c r="G16" s="54"/>
      <c r="H16" s="58"/>
      <c r="I16" s="57"/>
      <c r="J16" s="57"/>
      <c r="K16" s="36" t="s">
        <v>65</v>
      </c>
      <c r="L16" s="82">
        <v>16</v>
      </c>
      <c r="M16" s="82"/>
      <c r="N16" s="64"/>
      <c r="O16" s="85" t="s">
        <v>223</v>
      </c>
      <c r="P16" s="87">
        <v>44893.485138888886</v>
      </c>
      <c r="Q16" s="85" t="s">
        <v>227</v>
      </c>
      <c r="R16" s="85"/>
      <c r="S16" s="85"/>
      <c r="T16" s="85"/>
      <c r="U16" s="85"/>
      <c r="V16" s="88" t="str">
        <f>HYPERLINK("http://pbs.twimg.com/profile_images/757436351570587648/Ps7F8Maq_normal.jpg")</f>
        <v>http://pbs.twimg.com/profile_images/757436351570587648/Ps7F8Maq_normal.jpg</v>
      </c>
      <c r="W16" s="87">
        <v>44893.485138888886</v>
      </c>
      <c r="X16" s="93">
        <v>44893</v>
      </c>
      <c r="Y16" s="90" t="s">
        <v>242</v>
      </c>
      <c r="Z16" s="88" t="str">
        <f>HYPERLINK("https://twitter.com/#!/phil_h_hodgson7/status/1597193233783668736")</f>
        <v>https://twitter.com/#!/phil_h_hodgson7/status/1597193233783668736</v>
      </c>
      <c r="AA16" s="85"/>
      <c r="AB16" s="85"/>
      <c r="AC16" s="90" t="s">
        <v>250</v>
      </c>
      <c r="AD16" s="85"/>
      <c r="AE16" s="85" t="b">
        <v>0</v>
      </c>
      <c r="AF16" s="85">
        <v>0</v>
      </c>
      <c r="AG16" s="90" t="s">
        <v>255</v>
      </c>
      <c r="AH16" s="85" t="b">
        <v>0</v>
      </c>
      <c r="AI16" s="85" t="s">
        <v>257</v>
      </c>
      <c r="AJ16" s="85"/>
      <c r="AK16" s="90" t="s">
        <v>255</v>
      </c>
      <c r="AL16" s="85" t="b">
        <v>0</v>
      </c>
      <c r="AM16" s="85">
        <v>3</v>
      </c>
      <c r="AN16" s="90" t="s">
        <v>249</v>
      </c>
      <c r="AO16" s="90" t="s">
        <v>261</v>
      </c>
      <c r="AP16" s="85" t="b">
        <v>0</v>
      </c>
      <c r="AQ16" s="90" t="s">
        <v>249</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218</v>
      </c>
      <c r="B17" s="83" t="s">
        <v>218</v>
      </c>
      <c r="C17" s="54"/>
      <c r="D17" s="55"/>
      <c r="E17" s="67"/>
      <c r="F17" s="56"/>
      <c r="G17" s="54"/>
      <c r="H17" s="58"/>
      <c r="I17" s="57"/>
      <c r="J17" s="57"/>
      <c r="K17" s="36" t="s">
        <v>65</v>
      </c>
      <c r="L17" s="82">
        <v>17</v>
      </c>
      <c r="M17" s="82"/>
      <c r="N17" s="64"/>
      <c r="O17" s="85" t="s">
        <v>176</v>
      </c>
      <c r="P17" s="87">
        <v>44895.81521990741</v>
      </c>
      <c r="Q17" s="85" t="s">
        <v>230</v>
      </c>
      <c r="R17" s="88" t="str">
        <f>HYPERLINK("https://www.linkedin.com/feed/update/urn:li:share:7003803254115446784")</f>
        <v>https://www.linkedin.com/feed/update/urn:li:share:7003803254115446784</v>
      </c>
      <c r="S17" s="85" t="s">
        <v>233</v>
      </c>
      <c r="T17" s="90" t="s">
        <v>236</v>
      </c>
      <c r="U17" s="85"/>
      <c r="V17" s="88" t="str">
        <f>HYPERLINK("http://pbs.twimg.com/profile_images/1522515322716270592/REZVy4Ye_normal.jpg")</f>
        <v>http://pbs.twimg.com/profile_images/1522515322716270592/REZVy4Ye_normal.jpg</v>
      </c>
      <c r="W17" s="87">
        <v>44895.81521990741</v>
      </c>
      <c r="X17" s="93">
        <v>44895</v>
      </c>
      <c r="Y17" s="90" t="s">
        <v>244</v>
      </c>
      <c r="Z17" s="88" t="str">
        <f>HYPERLINK("https://twitter.com/#!/margaretagroth/status/1598037628678537217")</f>
        <v>https://twitter.com/#!/margaretagroth/status/1598037628678537217</v>
      </c>
      <c r="AA17" s="85"/>
      <c r="AB17" s="85"/>
      <c r="AC17" s="90" t="s">
        <v>252</v>
      </c>
      <c r="AD17" s="85"/>
      <c r="AE17" s="85" t="b">
        <v>0</v>
      </c>
      <c r="AF17" s="85">
        <v>2</v>
      </c>
      <c r="AG17" s="90" t="s">
        <v>255</v>
      </c>
      <c r="AH17" s="85" t="b">
        <v>0</v>
      </c>
      <c r="AI17" s="85" t="s">
        <v>257</v>
      </c>
      <c r="AJ17" s="85"/>
      <c r="AK17" s="90" t="s">
        <v>255</v>
      </c>
      <c r="AL17" s="85" t="b">
        <v>0</v>
      </c>
      <c r="AM17" s="85">
        <v>0</v>
      </c>
      <c r="AN17" s="90" t="s">
        <v>255</v>
      </c>
      <c r="AO17" s="90" t="s">
        <v>262</v>
      </c>
      <c r="AP17" s="85" t="b">
        <v>0</v>
      </c>
      <c r="AQ17" s="90" t="s">
        <v>252</v>
      </c>
      <c r="AR17" s="85" t="s">
        <v>176</v>
      </c>
      <c r="AS17" s="85">
        <v>0</v>
      </c>
      <c r="AT17" s="85">
        <v>0</v>
      </c>
      <c r="AU17" s="85"/>
      <c r="AV17" s="85"/>
      <c r="AW17" s="85"/>
      <c r="AX17" s="85"/>
      <c r="AY17" s="85"/>
      <c r="AZ17" s="85"/>
      <c r="BA17" s="85"/>
      <c r="BB17" s="85"/>
      <c r="BC17">
        <v>1</v>
      </c>
      <c r="BD17" s="84" t="str">
        <f>REPLACE(INDEX(GroupVertices[Group],MATCH(Edges11[[#This Row],[Vertex 1]],GroupVertices[Vertex],0)),1,1,"")</f>
        <v>3</v>
      </c>
      <c r="BE17" s="84" t="str">
        <f>REPLACE(INDEX(GroupVertices[Group],MATCH(Edges11[[#This Row],[Vertex 2]],GroupVertices[Vertex],0)),1,1,"")</f>
        <v>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3"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383</v>
      </c>
    </row>
    <row r="24" spans="10:11" ht="409.5">
      <c r="J24" t="s">
        <v>359</v>
      </c>
      <c r="K24" s="13" t="s">
        <v>382</v>
      </c>
    </row>
    <row r="25" spans="10:11" ht="15">
      <c r="J25" t="s">
        <v>360</v>
      </c>
      <c r="K25" t="b">
        <v>0</v>
      </c>
    </row>
    <row r="26" spans="10:11" ht="15">
      <c r="J26" t="s">
        <v>380</v>
      </c>
      <c r="K26" t="s">
        <v>381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376</v>
      </c>
      <c r="B25" t="s">
        <v>375</v>
      </c>
    </row>
    <row r="26" spans="1:2" ht="15">
      <c r="A26" s="123">
        <v>44887.58420138889</v>
      </c>
      <c r="B26" s="3">
        <v>1</v>
      </c>
    </row>
    <row r="27" spans="1:2" ht="15">
      <c r="A27" s="123">
        <v>44887.651967592596</v>
      </c>
      <c r="B27" s="3">
        <v>2</v>
      </c>
    </row>
    <row r="28" spans="1:2" ht="15">
      <c r="A28" s="123">
        <v>44888.68417824074</v>
      </c>
      <c r="B28" s="3">
        <v>1</v>
      </c>
    </row>
    <row r="29" spans="1:2" ht="15">
      <c r="A29" s="123">
        <v>44890.583703703705</v>
      </c>
      <c r="B29" s="3">
        <v>1</v>
      </c>
    </row>
    <row r="30" spans="1:2" ht="15">
      <c r="A30" s="123">
        <v>44890.81726851852</v>
      </c>
      <c r="B30" s="3">
        <v>3</v>
      </c>
    </row>
    <row r="31" spans="1:2" ht="15">
      <c r="A31" s="123">
        <v>44890.93425925926</v>
      </c>
      <c r="B31" s="3">
        <v>3</v>
      </c>
    </row>
    <row r="32" spans="1:2" ht="15">
      <c r="A32" s="123">
        <v>44893.485138888886</v>
      </c>
      <c r="B32" s="3">
        <v>3</v>
      </c>
    </row>
    <row r="33" spans="1:2" ht="15">
      <c r="A33" s="123">
        <v>44895.81521990741</v>
      </c>
      <c r="B33" s="3">
        <v>1</v>
      </c>
    </row>
    <row r="34" spans="1:2" ht="15">
      <c r="A34" s="123" t="s">
        <v>377</v>
      </c>
      <c r="B34"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