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<sst xmlns="http://schemas.openxmlformats.org/spreadsheetml/2006/main" count="330" uniqueCount="214">
  <si>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</si>
  <si>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</si>
  <si>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</si>
  <si>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</si>
  <si>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</si>
  <si>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</si>
  <si>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</si>
  <si>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</si>
  <si>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</si>
  <si>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</si>
  <si>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</si>
  <si>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</si>
  <si>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</si>
  <si>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</si>
  <si>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</si>
  <si>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</si>
  <si>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</si>
  <si>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</si>
  <si>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</si>
  <si>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</si>
  <si>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</si>
  <si>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</si>
  <si>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</si>
  <si>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</si>
  <si>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</si>
  <si>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</si>
  <si>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</si>
  <si>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</si>
  <si>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</si>
  <si>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</si>
  <si>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</si>
  <si>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</si>
  <si>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</si>
  <si>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</si>
  <si>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</si>
  <si>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</si>
  <si>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</si>
  <si>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</si>
  <si>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</si>
  <si>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</si>
  <si>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</si>
  <si>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</si>
  <si>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</si>
  <si>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</si>
  <si>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</si>
  <si>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</si>
  <si>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</si>
  <si>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</si>
  <si>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</si>
  <si>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</si>
  <si>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</si>
  <si>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</si>
  <si>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</si>
  <si>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</si>
  <si>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</si>
  <si>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</si>
  <si>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</si>
  <si>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</si>
  <si>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</si>
  <si>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</si>
  <si>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</si>
  <si>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</si>
  <si>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</si>
  <si>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</si>
  <si>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</si>
  <si>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</si>
  <si>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</si>
  <si>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</si>
  <si>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</si>
  <si>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</si>
  <si>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</si>
  <si>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</si>
  <si>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</si>
  <si>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</si>
  <si>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</si>
  <si>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</si>
  <si>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</si>
  <si>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</si>
  <si>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</si>
  <si>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</si>
  <si>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</si>
  <si>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</si>
  <si>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</si>
  <si>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</si>
  <si>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</si>
  <si>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</si>
  <si>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</si>
  <si>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</si>
  <si>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</si>
  <si>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</si>
  <si>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</si>
  <si>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</si>
  <si>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</si>
  <si>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</si>
  <si>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</si>
  <si>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</si>
  <si>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</si>
  <si>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</si>
  <si>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</si>
  <si>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</si>
  <si>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</si>
  <si>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</si>
  <si>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</si>
  <si>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</si>
  <si>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</si>
  <si>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</si>
  <si>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</si>
  <si>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</si>
  <si>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</si>
  <si>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</si>
  <si>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</si>
  <si>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</si>
  <si>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</si>
  <si>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</si>
  <si>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</si>
  <si>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</si>
  <si>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</si>
  <si>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</si>
  <si>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</si>
  <si>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</si>
  <si>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</si>
  <si>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</si>
  <si>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</si>
  <si>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</si>
  <si>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</si>
  <si>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</si>
  <si>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</si>
  <si>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</si>
  <si>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</si>
  <si>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</si>
  <si>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</si>
  <si>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</si>
  <si>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</si>
  <si>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</si>
  <si>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</si>
  <si>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</si>
  <si>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</si>
  <si>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</si>
  <si>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</si>
  <si>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</si>
  <si>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</si>
  <si>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</si>
  <si>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</si>
  <si>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</si>
  <si>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</si>
  <si>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</si>
  <si>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</si>
  <si>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</si>
  <si>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</si>
  <si>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</si>
  <si>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</si>
  <si>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</si>
  <si>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</si>
  <si>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</si>
  <si>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</si>
  <si>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</si>
  <si>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</si>
  <si>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</si>
  <si>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</si>
  <si>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</si>
  <si>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</si>
  <si>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</si>
  <si>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</si>
  <si>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</si>
  <si>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</si>
  <si>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</si>
  <si>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</si>
  <si>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</si>
  <si>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</si>
  <si>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</si>
  <si>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</si>
  <si>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</si>
  <si>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</si>
  <si>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</si>
  <si>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</si>
  <si>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</si>
  <si>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</si>
  <si>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</si>
  <si>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</si>
  <si>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</si>
  <si>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</si>
  <si>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</si>
  <si>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</si>
  <si>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</si>
  <si>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</si>
  <si>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</si>
  <si>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</si>
  <si>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</si>
  <si>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</si>
  <si>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</si>
  <si>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</si>
  <si>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</si>
  <si>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</si>
  <si>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</si>
  <si>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</si>
  <si>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</si>
  <si>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https://pbs.twimg.com/profile_images/1468561739985862656/yjrvgnvy_400x400.jpg</t>
  </si>
  <si>
    <t>181, 76, 76</t>
  </si>
  <si>
    <t>167, 89, 89</t>
  </si>
  <si>
    <t>216, 39, 39</t>
  </si>
  <si>
    <t>242, 13, 13</t>
  </si>
  <si>
    <t>232, 23, 23</t>
  </si>
  <si>
    <t>222, 33, 33</t>
  </si>
  <si>
    <t>212, 43, 43</t>
  </si>
  <si>
    <t>202, 53, 53</t>
  </si>
  <si>
    <t>199, 56, 56</t>
  </si>
  <si>
    <t>187, 69, 69</t>
  </si>
  <si>
    <t>158, 98, 98</t>
  </si>
  <si>
    <t>151, 105, 105</t>
  </si>
  <si>
    <t>141, 115, 115</t>
  </si>
  <si>
    <t>Edge Weight▓1▓157▓0▓True▓Gray▓Red▓▓Edge Weight▓1▓157▓0▓1▓10▓False▓Edge Weight▓1▓157▓0▓80▓30▓False▓▓0▓0▓0▓True▓Black▓Black▓▓▓0▓0▓0▓0▓0▓False▓▓0▓0▓0▓0▓0▓False▓▓0▓0▓0▓0▓0▓False▓▓0▓0▓0▓0▓0▓False</t>
  </si>
  <si>
    <t>https://pbs.twimg.com/profile_images/1542787606605357059/XpgGEO9H_400x400.png</t>
  </si>
  <si>
    <t>https://pbs.twimg.com/profile_images/1532002333038616577/bPEvk522_400x400.jpg</t>
  </si>
  <si>
    <t>https://pbs.twimg.com/profile_images/1531903660254437376/Lu9_l2UP_400x400.jpg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</si>
</sst>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10" fillId="3" borderId="1" xfId="28" applyNumberFormat="1" applyFill="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0" fontId="0" fillId="4" borderId="1" xfId="24" applyNumberFormat="1" applyAlignment="1">
      <alignment/>
    </xf>
    <xf numFmtId="49" fontId="6" fillId="5" borderId="1" xfId="25" applyNumberFormat="1" applyAlignment="1">
      <alignment/>
    </xf>
    <xf numFmtId="0" fontId="0" fillId="0" borderId="0" xfId="0" applyAlignment="1">
      <alignment/>
    </xf>
    <xf numFmtId="49" fontId="0" fillId="0" borderId="0" xfId="0" applyNumberFormat="1" applyAlignment="1">
      <alignment/>
    </xf>
    <xf numFmtId="0" fontId="6" fillId="5" borderId="1" xfId="25" applyAlignment="1">
      <alignment/>
    </xf>
    <xf numFmtId="0" fontId="0" fillId="2" borderId="0" xfId="20" applyNumberFormat="1" applyFont="1" applyBorder="1" applyAlignment="1">
      <alignment/>
    </xf>
    <xf numFmtId="0" fontId="0" fillId="0" borderId="0" xfId="0" applyNumberFormat="1" applyAlignment="1">
      <alignment/>
    </xf>
    <xf numFmtId="1" fontId="0" fillId="0" borderId="0" xfId="0" applyNumberFormat="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 xfId="28" applyNumberFormat="1" applyFill="1" applyBorder="1" applyAlignment="1">
      <alignment/>
    </xf>
    <xf numFmtId="0" fontId="10" fillId="3" borderId="1" xfId="28"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296495"/>
        <c:axId val="27124136"/>
      </c:barChart>
      <c:catAx>
        <c:axId val="402964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124136"/>
        <c:crosses val="autoZero"/>
        <c:auto val="1"/>
        <c:lblOffset val="100"/>
        <c:noMultiLvlLbl val="0"/>
      </c:catAx>
      <c:valAx>
        <c:axId val="27124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96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790633"/>
        <c:axId val="49571378"/>
      </c:barChart>
      <c:catAx>
        <c:axId val="427906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571378"/>
        <c:crosses val="autoZero"/>
        <c:auto val="1"/>
        <c:lblOffset val="100"/>
        <c:noMultiLvlLbl val="0"/>
      </c:catAx>
      <c:valAx>
        <c:axId val="49571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90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3489219"/>
        <c:axId val="55858652"/>
      </c:barChart>
      <c:catAx>
        <c:axId val="434892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858652"/>
        <c:crosses val="autoZero"/>
        <c:auto val="1"/>
        <c:lblOffset val="100"/>
        <c:noMultiLvlLbl val="0"/>
      </c:catAx>
      <c:valAx>
        <c:axId val="55858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489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2965821"/>
        <c:axId val="28256934"/>
      </c:barChart>
      <c:catAx>
        <c:axId val="329658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256934"/>
        <c:crosses val="autoZero"/>
        <c:auto val="1"/>
        <c:lblOffset val="100"/>
        <c:noMultiLvlLbl val="0"/>
      </c:catAx>
      <c:valAx>
        <c:axId val="28256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658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985815"/>
        <c:axId val="7110288"/>
      </c:barChart>
      <c:catAx>
        <c:axId val="529858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110288"/>
        <c:crosses val="autoZero"/>
        <c:auto val="1"/>
        <c:lblOffset val="100"/>
        <c:noMultiLvlLbl val="0"/>
      </c:catAx>
      <c:valAx>
        <c:axId val="7110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85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992593"/>
        <c:axId val="39062426"/>
      </c:barChart>
      <c:catAx>
        <c:axId val="639925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062426"/>
        <c:crosses val="autoZero"/>
        <c:auto val="1"/>
        <c:lblOffset val="100"/>
        <c:noMultiLvlLbl val="0"/>
      </c:catAx>
      <c:valAx>
        <c:axId val="39062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92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6017515"/>
        <c:axId val="9939908"/>
      </c:barChart>
      <c:catAx>
        <c:axId val="160175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939908"/>
        <c:crosses val="autoZero"/>
        <c:auto val="1"/>
        <c:lblOffset val="100"/>
        <c:noMultiLvlLbl val="0"/>
      </c:catAx>
      <c:valAx>
        <c:axId val="9939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17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350309"/>
        <c:axId val="66935054"/>
      </c:barChart>
      <c:catAx>
        <c:axId val="223503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935054"/>
        <c:crosses val="autoZero"/>
        <c:auto val="1"/>
        <c:lblOffset val="100"/>
        <c:noMultiLvlLbl val="0"/>
      </c:catAx>
      <c:valAx>
        <c:axId val="66935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50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5544575"/>
        <c:axId val="53030264"/>
      </c:barChart>
      <c:catAx>
        <c:axId val="65544575"/>
        <c:scaling>
          <c:orientation val="minMax"/>
        </c:scaling>
        <c:axPos val="b"/>
        <c:delete val="1"/>
        <c:majorTickMark val="out"/>
        <c:minorTickMark val="none"/>
        <c:tickLblPos val="none"/>
        <c:crossAx val="53030264"/>
        <c:crosses val="autoZero"/>
        <c:auto val="1"/>
        <c:lblOffset val="100"/>
        <c:noMultiLvlLbl val="0"/>
      </c:catAx>
      <c:valAx>
        <c:axId val="53030264"/>
        <c:scaling>
          <c:orientation val="minMax"/>
        </c:scaling>
        <c:axPos val="l"/>
        <c:delete val="1"/>
        <c:majorTickMark val="out"/>
        <c:minorTickMark val="none"/>
        <c:tickLblPos val="none"/>
        <c:crossAx val="655445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descending="1" sortBy="value" ref="N3:N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468561739985862656/yjrvgnvy_400x400.jpg" TargetMode="External" /><Relationship Id="rId4" Type="http://schemas.openxmlformats.org/officeDocument/2006/relationships/hyperlink" Target="https://pbs.twimg.com/profile_images/1542787606605357059/XpgGEO9H_400x400.png" TargetMode="External" /><Relationship Id="rId5" Type="http://schemas.openxmlformats.org/officeDocument/2006/relationships/hyperlink" Target="https://pbs.twimg.com/profile_images/1532002333038616577/bPEvk522_400x400.jpg" TargetMode="External" /><Relationship Id="rId6" Type="http://schemas.openxmlformats.org/officeDocument/2006/relationships/hyperlink" Target="https://pbs.twimg.com/profile_images/1531903660254437376/Lu9_l2UP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zoomScale="150" zoomScaleNormal="150" workbookViewId="0" topLeftCell="A1">
      <pane xSplit="2" ySplit="2" topLeftCell="L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06" customWidth="1"/>
    <col min="3" max="3" width="7.8515625" style="109" customWidth="1"/>
    <col min="4" max="4" width="8.7109375" style="110" customWidth="1"/>
    <col min="5" max="5" width="7.7109375" style="110" customWidth="1"/>
    <col min="6" max="6" width="9.8515625" style="110" customWidth="1"/>
    <col min="7" max="7" width="11.00390625" style="109" customWidth="1"/>
    <col min="8" max="8" width="8.00390625" style="106" hidden="1" customWidth="1"/>
    <col min="9" max="9" width="12.28125" style="109" hidden="1" customWidth="1"/>
    <col min="10" max="10" width="12.421875" style="109" hidden="1" customWidth="1"/>
    <col min="11" max="11" width="15.57421875" style="109" customWidth="1"/>
    <col min="12" max="12" width="11.00390625" style="105" hidden="1" customWidth="1"/>
    <col min="13" max="13" width="10.8515625" style="105" hidden="1" customWidth="1"/>
    <col min="14" max="14" width="14.421875" style="105" customWidth="1"/>
    <col min="15" max="15" width="17.140625" style="105" bestFit="1" customWidth="1"/>
    <col min="16" max="16" width="20.140625" style="105" bestFit="1" customWidth="1"/>
    <col min="17" max="16384" width="9.140625" style="105" customWidth="1"/>
  </cols>
  <sheetData>
    <row r="1" spans="3:13" ht="15">
      <c r="C1" s="101" t="s">
        <v>39</v>
      </c>
      <c r="D1" s="102"/>
      <c r="E1" s="102"/>
      <c r="F1" s="102"/>
      <c r="G1" s="101"/>
      <c r="H1" s="104" t="s">
        <v>43</v>
      </c>
      <c r="I1" s="107"/>
      <c r="J1" s="107"/>
      <c r="K1" s="103" t="s">
        <v>42</v>
      </c>
      <c r="L1" s="108" t="s">
        <v>40</v>
      </c>
      <c r="M1" s="108"/>
    </row>
    <row r="2" spans="1:14" ht="30" customHeight="1">
      <c r="A2" s="106" t="s">
        <v>0</v>
      </c>
      <c r="B2" s="106" t="s">
        <v>1</v>
      </c>
      <c r="C2" s="105" t="s">
        <v>2</v>
      </c>
      <c r="D2" s="105" t="s">
        <v>3</v>
      </c>
      <c r="E2" s="105" t="s">
        <v>130</v>
      </c>
      <c r="F2" s="105" t="s">
        <v>4</v>
      </c>
      <c r="G2" s="105" t="s">
        <v>11</v>
      </c>
      <c r="H2" s="106" t="s">
        <v>46</v>
      </c>
      <c r="I2" s="105" t="s">
        <v>160</v>
      </c>
      <c r="J2" s="105" t="s">
        <v>161</v>
      </c>
      <c r="K2" s="105" t="s">
        <v>165</v>
      </c>
      <c r="L2" s="105" t="s">
        <v>12</v>
      </c>
      <c r="M2" s="105" t="s">
        <v>38</v>
      </c>
      <c r="N2" s="105" t="s">
        <v>189</v>
      </c>
    </row>
    <row r="3" spans="1:14" ht="15">
      <c r="A3" s="145" t="s">
        <v>195</v>
      </c>
      <c r="B3" s="148" t="s">
        <v>177</v>
      </c>
      <c r="C3" s="112" t="s">
        <v>186</v>
      </c>
      <c r="D3" s="113">
        <v>10</v>
      </c>
      <c r="E3" s="114"/>
      <c r="F3" s="115">
        <v>30</v>
      </c>
      <c r="G3" s="112"/>
      <c r="H3" s="116"/>
      <c r="I3" s="117"/>
      <c r="J3" s="117"/>
      <c r="K3" s="111"/>
      <c r="L3" s="118">
        <v>3</v>
      </c>
      <c r="M3" s="118"/>
      <c r="N3" s="119">
        <v>157</v>
      </c>
    </row>
    <row r="4" spans="1:14" ht="15">
      <c r="A4" s="145" t="s">
        <v>175</v>
      </c>
      <c r="B4" s="148" t="s">
        <v>174</v>
      </c>
      <c r="C4" s="112" t="s">
        <v>200</v>
      </c>
      <c r="D4" s="113">
        <v>8.903846153846153</v>
      </c>
      <c r="E4" s="114"/>
      <c r="F4" s="115">
        <v>36.08974358974359</v>
      </c>
      <c r="G4" s="112"/>
      <c r="H4" s="116"/>
      <c r="I4" s="117"/>
      <c r="J4" s="117"/>
      <c r="K4" s="111"/>
      <c r="L4" s="118">
        <v>4</v>
      </c>
      <c r="M4" s="118"/>
      <c r="N4" s="119">
        <v>138</v>
      </c>
    </row>
    <row r="5" spans="1:14" ht="15">
      <c r="A5" s="145" t="s">
        <v>195</v>
      </c>
      <c r="B5" s="148" t="s">
        <v>174</v>
      </c>
      <c r="C5" s="112" t="s">
        <v>201</v>
      </c>
      <c r="D5" s="113">
        <v>8.211538461538462</v>
      </c>
      <c r="E5" s="114"/>
      <c r="F5" s="115">
        <v>39.93589743589744</v>
      </c>
      <c r="G5" s="112"/>
      <c r="H5" s="116"/>
      <c r="I5" s="117"/>
      <c r="J5" s="117"/>
      <c r="K5" s="111"/>
      <c r="L5" s="118">
        <v>5</v>
      </c>
      <c r="M5" s="118"/>
      <c r="N5" s="119">
        <v>126</v>
      </c>
    </row>
    <row r="6" spans="1:14" ht="15">
      <c r="A6" s="145" t="s">
        <v>177</v>
      </c>
      <c r="B6" s="148" t="s">
        <v>195</v>
      </c>
      <c r="C6" s="112" t="s">
        <v>202</v>
      </c>
      <c r="D6" s="113">
        <v>7.634615384615385</v>
      </c>
      <c r="E6" s="114"/>
      <c r="F6" s="115">
        <v>43.14102564102564</v>
      </c>
      <c r="G6" s="112"/>
      <c r="H6" s="116"/>
      <c r="I6" s="117"/>
      <c r="J6" s="117"/>
      <c r="K6" s="111"/>
      <c r="L6" s="118">
        <v>6</v>
      </c>
      <c r="M6" s="118"/>
      <c r="N6" s="119">
        <v>116</v>
      </c>
    </row>
    <row r="7" spans="1:14" ht="15">
      <c r="A7" s="145" t="s">
        <v>177</v>
      </c>
      <c r="B7" s="148" t="s">
        <v>175</v>
      </c>
      <c r="C7" s="121" t="s">
        <v>199</v>
      </c>
      <c r="D7" s="122">
        <v>7.173076923076923</v>
      </c>
      <c r="E7" s="123"/>
      <c r="F7" s="124">
        <v>45.705128205128204</v>
      </c>
      <c r="G7" s="121"/>
      <c r="H7" s="125"/>
      <c r="I7" s="126"/>
      <c r="J7" s="126"/>
      <c r="K7" s="120"/>
      <c r="L7" s="127">
        <v>7</v>
      </c>
      <c r="M7" s="127"/>
      <c r="N7" s="128">
        <v>108</v>
      </c>
    </row>
    <row r="8" spans="1:14" ht="15">
      <c r="A8" s="145" t="s">
        <v>175</v>
      </c>
      <c r="B8" s="148" t="s">
        <v>177</v>
      </c>
      <c r="C8" s="121" t="s">
        <v>203</v>
      </c>
      <c r="D8" s="122">
        <v>6.884615384615385</v>
      </c>
      <c r="E8" s="123"/>
      <c r="F8" s="124">
        <v>47.30769230769231</v>
      </c>
      <c r="G8" s="121"/>
      <c r="H8" s="125"/>
      <c r="I8" s="126"/>
      <c r="J8" s="126"/>
      <c r="K8" s="120"/>
      <c r="L8" s="127">
        <v>8</v>
      </c>
      <c r="M8" s="127"/>
      <c r="N8" s="128">
        <v>103</v>
      </c>
    </row>
    <row r="9" spans="1:14" ht="15">
      <c r="A9" s="145" t="s">
        <v>174</v>
      </c>
      <c r="B9" s="148" t="s">
        <v>195</v>
      </c>
      <c r="C9" s="121" t="s">
        <v>204</v>
      </c>
      <c r="D9" s="122">
        <v>6.1923076923076925</v>
      </c>
      <c r="E9" s="123"/>
      <c r="F9" s="124">
        <v>51.15384615384615</v>
      </c>
      <c r="G9" s="121"/>
      <c r="H9" s="125"/>
      <c r="I9" s="126"/>
      <c r="J9" s="126"/>
      <c r="K9" s="120"/>
      <c r="L9" s="127">
        <v>9</v>
      </c>
      <c r="M9" s="127"/>
      <c r="N9" s="128">
        <v>91</v>
      </c>
    </row>
    <row r="10" spans="1:14" ht="15">
      <c r="A10" s="145" t="s">
        <v>177</v>
      </c>
      <c r="B10" s="148" t="s">
        <v>174</v>
      </c>
      <c r="C10" s="121" t="s">
        <v>205</v>
      </c>
      <c r="D10" s="122">
        <v>6.134615384615385</v>
      </c>
      <c r="E10" s="123"/>
      <c r="F10" s="124">
        <v>51.47435897435898</v>
      </c>
      <c r="G10" s="121"/>
      <c r="H10" s="125"/>
      <c r="I10" s="126"/>
      <c r="J10" s="126"/>
      <c r="K10" s="120"/>
      <c r="L10" s="127">
        <v>10</v>
      </c>
      <c r="M10" s="127"/>
      <c r="N10" s="128">
        <v>90</v>
      </c>
    </row>
    <row r="11" spans="1:14" ht="15">
      <c r="A11" s="145" t="s">
        <v>175</v>
      </c>
      <c r="B11" s="148" t="s">
        <v>195</v>
      </c>
      <c r="C11" s="121" t="s">
        <v>206</v>
      </c>
      <c r="D11" s="122">
        <v>5.211538461538462</v>
      </c>
      <c r="E11" s="123"/>
      <c r="F11" s="124">
        <v>56.6025641025641</v>
      </c>
      <c r="G11" s="121"/>
      <c r="H11" s="125"/>
      <c r="I11" s="126"/>
      <c r="J11" s="126"/>
      <c r="K11" s="120"/>
      <c r="L11" s="127">
        <v>11</v>
      </c>
      <c r="M11" s="127"/>
      <c r="N11" s="128">
        <v>74</v>
      </c>
    </row>
    <row r="12" spans="1:14" ht="15">
      <c r="A12" s="145" t="s">
        <v>195</v>
      </c>
      <c r="B12" s="148" t="s">
        <v>175</v>
      </c>
      <c r="C12" s="121" t="s">
        <v>197</v>
      </c>
      <c r="D12" s="122">
        <v>4.8076923076923075</v>
      </c>
      <c r="E12" s="123"/>
      <c r="F12" s="124">
        <v>58.84615384615385</v>
      </c>
      <c r="G12" s="121"/>
      <c r="H12" s="125"/>
      <c r="I12" s="126"/>
      <c r="J12" s="126"/>
      <c r="K12" s="120"/>
      <c r="L12" s="127">
        <v>12</v>
      </c>
      <c r="M12" s="127"/>
      <c r="N12" s="128">
        <v>67</v>
      </c>
    </row>
    <row r="13" spans="1:14" ht="15">
      <c r="A13" s="145" t="s">
        <v>174</v>
      </c>
      <c r="B13" s="148" t="s">
        <v>175</v>
      </c>
      <c r="C13" s="121" t="s">
        <v>197</v>
      </c>
      <c r="D13" s="122">
        <v>4.8076923076923075</v>
      </c>
      <c r="E13" s="123"/>
      <c r="F13" s="124">
        <v>58.84615384615385</v>
      </c>
      <c r="G13" s="121"/>
      <c r="H13" s="125"/>
      <c r="I13" s="126"/>
      <c r="J13" s="126"/>
      <c r="K13" s="120"/>
      <c r="L13" s="127">
        <v>13</v>
      </c>
      <c r="M13" s="127"/>
      <c r="N13" s="128">
        <v>67</v>
      </c>
    </row>
    <row r="14" spans="1:14" ht="15">
      <c r="A14" s="145" t="s">
        <v>174</v>
      </c>
      <c r="B14" s="148" t="s">
        <v>177</v>
      </c>
      <c r="C14" s="121" t="s">
        <v>197</v>
      </c>
      <c r="D14" s="122">
        <v>4.6923076923076925</v>
      </c>
      <c r="E14" s="123"/>
      <c r="F14" s="124">
        <v>59.48717948717949</v>
      </c>
      <c r="G14" s="121"/>
      <c r="H14" s="125"/>
      <c r="I14" s="126"/>
      <c r="J14" s="126"/>
      <c r="K14" s="120"/>
      <c r="L14" s="127">
        <v>14</v>
      </c>
      <c r="M14" s="127"/>
      <c r="N14" s="128">
        <v>65</v>
      </c>
    </row>
    <row r="15" spans="1:14" ht="15">
      <c r="A15" s="145" t="s">
        <v>178</v>
      </c>
      <c r="B15" s="148" t="s">
        <v>195</v>
      </c>
      <c r="C15" s="121" t="s">
        <v>198</v>
      </c>
      <c r="D15" s="122">
        <v>3.826923076923077</v>
      </c>
      <c r="E15" s="123"/>
      <c r="F15" s="124">
        <v>64.2948717948718</v>
      </c>
      <c r="G15" s="121"/>
      <c r="H15" s="125"/>
      <c r="I15" s="126"/>
      <c r="J15" s="126"/>
      <c r="K15" s="120"/>
      <c r="L15" s="127">
        <v>15</v>
      </c>
      <c r="M15" s="127"/>
      <c r="N15" s="128">
        <v>50</v>
      </c>
    </row>
    <row r="16" spans="1:14" ht="15">
      <c r="A16" s="145" t="s">
        <v>178</v>
      </c>
      <c r="B16" s="148" t="s">
        <v>174</v>
      </c>
      <c r="C16" s="121" t="s">
        <v>198</v>
      </c>
      <c r="D16" s="122">
        <v>3.826923076923077</v>
      </c>
      <c r="E16" s="123"/>
      <c r="F16" s="124">
        <v>64.2948717948718</v>
      </c>
      <c r="G16" s="121"/>
      <c r="H16" s="125"/>
      <c r="I16" s="126"/>
      <c r="J16" s="126"/>
      <c r="K16" s="120"/>
      <c r="L16" s="127">
        <v>16</v>
      </c>
      <c r="M16" s="127"/>
      <c r="N16" s="128">
        <v>50</v>
      </c>
    </row>
    <row r="17" spans="1:14" ht="15">
      <c r="A17" s="145" t="s">
        <v>178</v>
      </c>
      <c r="B17" s="148" t="s">
        <v>177</v>
      </c>
      <c r="C17" s="130" t="s">
        <v>207</v>
      </c>
      <c r="D17" s="131">
        <v>3.076923076923077</v>
      </c>
      <c r="E17" s="132"/>
      <c r="F17" s="133">
        <v>68.46153846153847</v>
      </c>
      <c r="G17" s="130"/>
      <c r="H17" s="134"/>
      <c r="I17" s="135"/>
      <c r="J17" s="135"/>
      <c r="K17" s="129"/>
      <c r="L17" s="136">
        <v>17</v>
      </c>
      <c r="M17" s="136"/>
      <c r="N17" s="137">
        <v>37</v>
      </c>
    </row>
    <row r="18" spans="1:14" ht="15">
      <c r="A18" s="145" t="s">
        <v>176</v>
      </c>
      <c r="B18" s="148" t="s">
        <v>174</v>
      </c>
      <c r="C18" s="130" t="s">
        <v>208</v>
      </c>
      <c r="D18" s="131">
        <v>2.730769230769231</v>
      </c>
      <c r="E18" s="132"/>
      <c r="F18" s="133">
        <v>70.38461538461539</v>
      </c>
      <c r="G18" s="130"/>
      <c r="H18" s="134"/>
      <c r="I18" s="135"/>
      <c r="J18" s="135"/>
      <c r="K18" s="129"/>
      <c r="L18" s="136">
        <v>18</v>
      </c>
      <c r="M18" s="136"/>
      <c r="N18" s="137">
        <v>31</v>
      </c>
    </row>
    <row r="19" spans="1:14" ht="15">
      <c r="A19" s="145" t="s">
        <v>178</v>
      </c>
      <c r="B19" s="148" t="s">
        <v>175</v>
      </c>
      <c r="C19" s="130" t="s">
        <v>209</v>
      </c>
      <c r="D19" s="131">
        <v>2.0384615384615383</v>
      </c>
      <c r="E19" s="132"/>
      <c r="F19" s="133">
        <v>74.23076923076923</v>
      </c>
      <c r="G19" s="130"/>
      <c r="H19" s="134"/>
      <c r="I19" s="135"/>
      <c r="J19" s="135"/>
      <c r="K19" s="129"/>
      <c r="L19" s="136">
        <v>19</v>
      </c>
      <c r="M19" s="136"/>
      <c r="N19" s="137">
        <v>19</v>
      </c>
    </row>
    <row r="20" spans="1:14" ht="15">
      <c r="A20" s="145" t="s">
        <v>195</v>
      </c>
      <c r="B20" s="148" t="s">
        <v>178</v>
      </c>
      <c r="C20" s="130" t="s">
        <v>209</v>
      </c>
      <c r="D20" s="131">
        <v>1.9807692307692308</v>
      </c>
      <c r="E20" s="132"/>
      <c r="F20" s="133">
        <v>74.55128205128204</v>
      </c>
      <c r="G20" s="130"/>
      <c r="H20" s="134"/>
      <c r="I20" s="135"/>
      <c r="J20" s="135"/>
      <c r="K20" s="129"/>
      <c r="L20" s="136">
        <v>20</v>
      </c>
      <c r="M20" s="136"/>
      <c r="N20" s="137">
        <v>18</v>
      </c>
    </row>
    <row r="21" spans="1:14" ht="15">
      <c r="A21" s="145" t="s">
        <v>176</v>
      </c>
      <c r="B21" s="148" t="s">
        <v>195</v>
      </c>
      <c r="C21" s="130" t="s">
        <v>209</v>
      </c>
      <c r="D21" s="131">
        <v>1.9230769230769231</v>
      </c>
      <c r="E21" s="132"/>
      <c r="F21" s="133">
        <v>74.87179487179488</v>
      </c>
      <c r="G21" s="130"/>
      <c r="H21" s="134"/>
      <c r="I21" s="135"/>
      <c r="J21" s="135"/>
      <c r="K21" s="129"/>
      <c r="L21" s="136">
        <v>21</v>
      </c>
      <c r="M21" s="136"/>
      <c r="N21" s="137">
        <v>17</v>
      </c>
    </row>
    <row r="22" spans="1:14" ht="15">
      <c r="A22" s="145" t="s">
        <v>176</v>
      </c>
      <c r="B22" s="148" t="s">
        <v>177</v>
      </c>
      <c r="C22" s="130" t="s">
        <v>209</v>
      </c>
      <c r="D22" s="131">
        <v>1.9230769230769231</v>
      </c>
      <c r="E22" s="132"/>
      <c r="F22" s="133">
        <v>74.87179487179488</v>
      </c>
      <c r="G22" s="130"/>
      <c r="H22" s="134"/>
      <c r="I22" s="135"/>
      <c r="J22" s="135"/>
      <c r="K22" s="129"/>
      <c r="L22" s="136">
        <v>22</v>
      </c>
      <c r="M22" s="136"/>
      <c r="N22" s="137">
        <v>17</v>
      </c>
    </row>
    <row r="23" spans="1:14" ht="15">
      <c r="A23" s="145" t="s">
        <v>177</v>
      </c>
      <c r="B23" s="148" t="s">
        <v>178</v>
      </c>
      <c r="C23" s="130" t="s">
        <v>190</v>
      </c>
      <c r="D23" s="131">
        <v>1.6346153846153846</v>
      </c>
      <c r="E23" s="132"/>
      <c r="F23" s="133">
        <v>76.47435897435898</v>
      </c>
      <c r="G23" s="130"/>
      <c r="H23" s="134"/>
      <c r="I23" s="135"/>
      <c r="J23" s="135"/>
      <c r="K23" s="129"/>
      <c r="L23" s="136">
        <v>23</v>
      </c>
      <c r="M23" s="136"/>
      <c r="N23" s="137">
        <v>12</v>
      </c>
    </row>
    <row r="24" spans="1:14" ht="15">
      <c r="A24" s="145" t="s">
        <v>174</v>
      </c>
      <c r="B24" s="97" t="s">
        <v>178</v>
      </c>
      <c r="C24" s="139" t="s">
        <v>187</v>
      </c>
      <c r="D24" s="140">
        <v>1.4038461538461537</v>
      </c>
      <c r="E24" s="141"/>
      <c r="F24" s="142">
        <v>77.75641025641026</v>
      </c>
      <c r="G24" s="139"/>
      <c r="H24" s="143"/>
      <c r="I24" s="144"/>
      <c r="J24" s="144"/>
      <c r="K24" s="138"/>
      <c r="L24" s="146">
        <v>24</v>
      </c>
      <c r="M24" s="146"/>
      <c r="N24" s="147">
        <v>8</v>
      </c>
    </row>
    <row r="25" spans="1:14" ht="15">
      <c r="A25" s="145" t="s">
        <v>175</v>
      </c>
      <c r="B25" s="97" t="s">
        <v>178</v>
      </c>
      <c r="C25" s="139" t="s">
        <v>187</v>
      </c>
      <c r="D25" s="140">
        <v>1.3461538461538463</v>
      </c>
      <c r="E25" s="141"/>
      <c r="F25" s="142">
        <v>78.07692307692308</v>
      </c>
      <c r="G25" s="139"/>
      <c r="H25" s="143"/>
      <c r="I25" s="144"/>
      <c r="J25" s="144"/>
      <c r="K25" s="138"/>
      <c r="L25" s="146">
        <v>25</v>
      </c>
      <c r="M25" s="146"/>
      <c r="N25" s="147">
        <v>7</v>
      </c>
    </row>
    <row r="26" spans="1:14" ht="15">
      <c r="A26" s="145" t="s">
        <v>176</v>
      </c>
      <c r="B26" s="97" t="s">
        <v>175</v>
      </c>
      <c r="C26" s="139" t="s">
        <v>187</v>
      </c>
      <c r="D26" s="140">
        <v>1.2884615384615383</v>
      </c>
      <c r="E26" s="141"/>
      <c r="F26" s="142">
        <v>78.3974358974359</v>
      </c>
      <c r="G26" s="139"/>
      <c r="H26" s="143"/>
      <c r="I26" s="144"/>
      <c r="J26" s="144"/>
      <c r="K26" s="138"/>
      <c r="L26" s="146">
        <v>26</v>
      </c>
      <c r="M26" s="146"/>
      <c r="N26" s="147">
        <v>6</v>
      </c>
    </row>
    <row r="27" spans="1:14" ht="15">
      <c r="A27" s="145" t="s">
        <v>176</v>
      </c>
      <c r="B27" s="97" t="s">
        <v>178</v>
      </c>
      <c r="C27" s="139" t="s">
        <v>187</v>
      </c>
      <c r="D27" s="140">
        <v>1.2307692307692308</v>
      </c>
      <c r="E27" s="141"/>
      <c r="F27" s="142">
        <v>78.71794871794872</v>
      </c>
      <c r="G27" s="139"/>
      <c r="H27" s="143"/>
      <c r="I27" s="144"/>
      <c r="J27" s="144"/>
      <c r="K27" s="138"/>
      <c r="L27" s="146">
        <v>27</v>
      </c>
      <c r="M27" s="146"/>
      <c r="N27" s="147">
        <v>5</v>
      </c>
    </row>
    <row r="28" spans="1:14" ht="15">
      <c r="A28" s="145" t="s">
        <v>175</v>
      </c>
      <c r="B28" s="97" t="s">
        <v>176</v>
      </c>
      <c r="C28" s="139" t="s">
        <v>185</v>
      </c>
      <c r="D28" s="140">
        <v>1.0576923076923077</v>
      </c>
      <c r="E28" s="141"/>
      <c r="F28" s="142">
        <v>79.67948717948718</v>
      </c>
      <c r="G28" s="139"/>
      <c r="H28" s="143"/>
      <c r="I28" s="144"/>
      <c r="J28" s="144"/>
      <c r="K28" s="138"/>
      <c r="L28" s="146">
        <v>28</v>
      </c>
      <c r="M28" s="146"/>
      <c r="N28" s="147">
        <v>2</v>
      </c>
    </row>
    <row r="29" spans="1:14" ht="15">
      <c r="A29" s="145" t="s">
        <v>174</v>
      </c>
      <c r="B29" s="97" t="s">
        <v>176</v>
      </c>
      <c r="C29" s="139" t="s">
        <v>185</v>
      </c>
      <c r="D29" s="140">
        <v>1.0576923076923077</v>
      </c>
      <c r="E29" s="141"/>
      <c r="F29" s="142">
        <v>79.67948717948718</v>
      </c>
      <c r="G29" s="139"/>
      <c r="H29" s="143"/>
      <c r="I29" s="144"/>
      <c r="J29" s="144"/>
      <c r="K29" s="138"/>
      <c r="L29" s="146">
        <v>29</v>
      </c>
      <c r="M29" s="146"/>
      <c r="N29" s="147">
        <v>2</v>
      </c>
    </row>
    <row r="30" spans="1:14" ht="15">
      <c r="A30" s="145" t="s">
        <v>177</v>
      </c>
      <c r="B30" s="97" t="s">
        <v>176</v>
      </c>
      <c r="C30" s="139" t="s">
        <v>185</v>
      </c>
      <c r="D30" s="140">
        <v>1</v>
      </c>
      <c r="E30" s="141"/>
      <c r="F30" s="142">
        <v>80</v>
      </c>
      <c r="G30" s="139"/>
      <c r="H30" s="143"/>
      <c r="I30" s="144"/>
      <c r="J30" s="144"/>
      <c r="K30" s="138"/>
      <c r="L30" s="146">
        <v>30</v>
      </c>
      <c r="M30" s="146"/>
      <c r="N30" s="147">
        <v>1</v>
      </c>
    </row>
    <row r="31" spans="1:14" ht="15">
      <c r="A31" s="145" t="s">
        <v>195</v>
      </c>
      <c r="B31" s="97" t="s">
        <v>176</v>
      </c>
      <c r="C31" s="139" t="s">
        <v>185</v>
      </c>
      <c r="D31" s="140">
        <v>1</v>
      </c>
      <c r="E31" s="141"/>
      <c r="F31" s="142">
        <v>80</v>
      </c>
      <c r="G31" s="139"/>
      <c r="H31" s="143"/>
      <c r="I31" s="144"/>
      <c r="J31" s="144"/>
      <c r="K31" s="138"/>
      <c r="L31" s="146">
        <v>31</v>
      </c>
      <c r="M31" s="146"/>
      <c r="N31" s="147">
        <v>1</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tabSelected="1" zoomScale="120" zoomScaleNormal="120" workbookViewId="0" topLeftCell="A1">
      <pane xSplit="1" ySplit="2" topLeftCell="N3" activePane="bottomRight" state="frozen"/>
      <selection pane="topRight" activeCell="B1" sqref="B1"/>
      <selection pane="bottomLeft" activeCell="A3" sqref="A3"/>
      <selection pane="bottomRight" activeCell="U14" sqref="U14"/>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7"/>
      <c r="D1" s="17"/>
      <c r="E1" s="17"/>
      <c r="F1" s="17"/>
      <c r="G1" s="17"/>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84"/>
      <c r="C3" s="84"/>
      <c r="D3" s="64">
        <v>1000</v>
      </c>
      <c r="E3" s="85"/>
      <c r="F3" s="70" t="s">
        <v>192</v>
      </c>
      <c r="G3" s="84"/>
      <c r="H3" s="86"/>
      <c r="I3" s="87"/>
      <c r="J3" s="87"/>
      <c r="K3" s="86" t="s">
        <v>178</v>
      </c>
      <c r="L3" s="88">
        <v>4000.2</v>
      </c>
      <c r="M3" s="89">
        <v>3226.853515625</v>
      </c>
      <c r="N3" s="89">
        <v>901.3802490234375</v>
      </c>
      <c r="O3" s="90"/>
      <c r="P3" s="91"/>
      <c r="Q3" s="91"/>
      <c r="R3" s="66">
        <v>3</v>
      </c>
      <c r="S3" s="92"/>
      <c r="T3" s="92"/>
      <c r="U3" s="92"/>
      <c r="V3" s="93"/>
      <c r="W3" s="93"/>
      <c r="X3" s="93"/>
      <c r="Y3" s="93"/>
      <c r="Z3" s="94"/>
      <c r="AA3" s="95">
        <v>3</v>
      </c>
      <c r="AB3" s="95"/>
      <c r="AC3" s="67"/>
    </row>
    <row r="4" spans="1:29" ht="15">
      <c r="A4" s="71" t="s">
        <v>174</v>
      </c>
      <c r="B4" s="84"/>
      <c r="C4" s="84"/>
      <c r="D4" s="64">
        <v>1000</v>
      </c>
      <c r="E4" s="85"/>
      <c r="F4" s="149" t="s">
        <v>211</v>
      </c>
      <c r="G4" s="84"/>
      <c r="H4" s="86"/>
      <c r="I4" s="87"/>
      <c r="J4" s="87"/>
      <c r="K4" s="86" t="s">
        <v>174</v>
      </c>
      <c r="L4" s="88">
        <v>5999.8</v>
      </c>
      <c r="M4" s="89">
        <v>1454.20703125</v>
      </c>
      <c r="N4" s="89">
        <v>4999.5</v>
      </c>
      <c r="O4" s="90"/>
      <c r="P4" s="91"/>
      <c r="Q4" s="91"/>
      <c r="R4" s="92">
        <v>4</v>
      </c>
      <c r="S4" s="92"/>
      <c r="T4" s="92"/>
      <c r="U4" s="92"/>
      <c r="V4" s="93"/>
      <c r="W4" s="93"/>
      <c r="X4" s="93"/>
      <c r="Y4" s="93"/>
      <c r="Z4" s="94"/>
      <c r="AA4" s="95">
        <v>4</v>
      </c>
      <c r="AB4" s="95"/>
      <c r="AC4" s="82"/>
    </row>
    <row r="5" spans="1:29" ht="15">
      <c r="A5" s="14" t="s">
        <v>175</v>
      </c>
      <c r="B5" s="84"/>
      <c r="C5" s="84"/>
      <c r="D5" s="64">
        <v>1000</v>
      </c>
      <c r="E5" s="85"/>
      <c r="F5" s="100" t="s">
        <v>196</v>
      </c>
      <c r="G5" s="84"/>
      <c r="H5" s="86"/>
      <c r="I5" s="87"/>
      <c r="J5" s="87"/>
      <c r="K5" s="86" t="s">
        <v>175</v>
      </c>
      <c r="L5" s="88">
        <v>9999</v>
      </c>
      <c r="M5" s="89">
        <v>6772.146484375</v>
      </c>
      <c r="N5" s="89">
        <v>9097.6201171875</v>
      </c>
      <c r="O5" s="90"/>
      <c r="P5" s="91"/>
      <c r="Q5" s="91"/>
      <c r="R5" s="80">
        <v>6</v>
      </c>
      <c r="S5" s="92"/>
      <c r="T5" s="92"/>
      <c r="U5" s="92"/>
      <c r="V5" s="93"/>
      <c r="W5" s="93"/>
      <c r="X5" s="93"/>
      <c r="Y5" s="93"/>
      <c r="Z5" s="94"/>
      <c r="AA5" s="95">
        <v>5</v>
      </c>
      <c r="AB5" s="95"/>
      <c r="AC5" s="67"/>
    </row>
    <row r="6" spans="1:29" ht="15">
      <c r="A6" s="14" t="s">
        <v>177</v>
      </c>
      <c r="B6" s="84"/>
      <c r="C6" s="84"/>
      <c r="D6" s="64">
        <v>1000</v>
      </c>
      <c r="E6" s="85"/>
      <c r="F6" s="151" t="s">
        <v>213</v>
      </c>
      <c r="G6" s="84"/>
      <c r="H6" s="86"/>
      <c r="I6" s="87"/>
      <c r="J6" s="87"/>
      <c r="K6" s="86" t="s">
        <v>177</v>
      </c>
      <c r="L6" s="88">
        <v>1</v>
      </c>
      <c r="M6" s="89">
        <v>8544.79296875</v>
      </c>
      <c r="N6" s="89">
        <v>4999.5</v>
      </c>
      <c r="O6" s="90"/>
      <c r="P6" s="91"/>
      <c r="Q6" s="91"/>
      <c r="R6" s="92">
        <v>1</v>
      </c>
      <c r="S6" s="92"/>
      <c r="T6" s="92"/>
      <c r="U6" s="92"/>
      <c r="V6" s="93"/>
      <c r="W6" s="93"/>
      <c r="X6" s="93"/>
      <c r="Y6" s="93"/>
      <c r="Z6" s="94"/>
      <c r="AA6" s="95">
        <v>6</v>
      </c>
      <c r="AB6" s="95"/>
      <c r="AC6" s="67"/>
    </row>
    <row r="7" spans="1:29" ht="15">
      <c r="A7" s="14" t="s">
        <v>176</v>
      </c>
      <c r="B7" s="72"/>
      <c r="C7" s="72"/>
      <c r="D7" s="64">
        <v>1000</v>
      </c>
      <c r="E7" s="73"/>
      <c r="F7" s="96" t="s">
        <v>191</v>
      </c>
      <c r="G7" s="72"/>
      <c r="H7" s="74"/>
      <c r="I7" s="75"/>
      <c r="J7" s="75"/>
      <c r="K7" s="74" t="s">
        <v>176</v>
      </c>
      <c r="L7" s="76">
        <v>2000.6</v>
      </c>
      <c r="M7" s="77">
        <v>6772.146484375</v>
      </c>
      <c r="N7" s="77">
        <v>901.3802490234375</v>
      </c>
      <c r="O7" s="78"/>
      <c r="P7" s="79"/>
      <c r="Q7" s="79"/>
      <c r="R7" s="66">
        <v>2</v>
      </c>
      <c r="S7" s="80"/>
      <c r="T7" s="80"/>
      <c r="U7" s="80"/>
      <c r="V7" s="68"/>
      <c r="W7" s="68"/>
      <c r="X7" s="68"/>
      <c r="Y7" s="68"/>
      <c r="Z7" s="69"/>
      <c r="AA7" s="81">
        <v>7</v>
      </c>
      <c r="AB7" s="81"/>
      <c r="AC7" s="67"/>
    </row>
    <row r="8" spans="1:29" ht="15">
      <c r="A8" s="71" t="s">
        <v>195</v>
      </c>
      <c r="B8" s="72"/>
      <c r="C8" s="72"/>
      <c r="D8" s="64">
        <v>1000</v>
      </c>
      <c r="E8" s="65"/>
      <c r="F8" s="150" t="s">
        <v>212</v>
      </c>
      <c r="G8" s="72"/>
      <c r="H8" s="74"/>
      <c r="I8" s="75"/>
      <c r="J8" s="75"/>
      <c r="K8" s="74" t="s">
        <v>195</v>
      </c>
      <c r="L8" s="76">
        <v>7999.4</v>
      </c>
      <c r="M8" s="77">
        <v>3226.853515625</v>
      </c>
      <c r="N8" s="77">
        <v>9097.6201171875</v>
      </c>
      <c r="O8" s="78"/>
      <c r="P8" s="79"/>
      <c r="Q8" s="79"/>
      <c r="R8" s="98">
        <v>5</v>
      </c>
      <c r="S8" s="98"/>
      <c r="T8" s="98"/>
      <c r="U8" s="98"/>
      <c r="V8" s="99"/>
      <c r="W8" s="99"/>
      <c r="X8" s="99"/>
      <c r="Y8" s="99"/>
      <c r="Z8" s="69"/>
      <c r="AA8" s="81">
        <v>8</v>
      </c>
      <c r="AB8" s="81"/>
      <c r="AC8" s="82"/>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339838210516643840/BxAkOBb4_400x400.jpg"/>
    <hyperlink ref="F3" r:id="rId2" display="https://pbs.twimg.com/profile_images/1407943350976647168/OGaF8xtq_400x400.jpg"/>
    <hyperlink ref="F5" r:id="rId3" display="https://pbs.twimg.com/profile_images/1468561739985862656/yjrvgnvy_400x400.jpg"/>
    <hyperlink ref="F4" r:id="rId4" display="https://pbs.twimg.com/profile_images/1542787606605357059/XpgGEO9H_400x400.png"/>
    <hyperlink ref="F8" r:id="rId5" display="https://pbs.twimg.com/profile_images/1532002333038616577/bPEvk522_400x400.jpg"/>
    <hyperlink ref="F6" r:id="rId6" display="https://pbs.twimg.com/profile_images/1531903660254437376/Lu9_l2UP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0" t="s">
        <v>39</v>
      </c>
      <c r="C1" s="51"/>
      <c r="D1" s="51"/>
      <c r="E1" s="52"/>
      <c r="F1" s="49" t="s">
        <v>43</v>
      </c>
      <c r="G1" s="53" t="s">
        <v>44</v>
      </c>
      <c r="H1" s="54"/>
      <c r="I1" s="55" t="s">
        <v>40</v>
      </c>
      <c r="J1" s="56"/>
      <c r="K1" s="57" t="s">
        <v>42</v>
      </c>
      <c r="L1" s="58"/>
      <c r="M1" s="58"/>
      <c r="N1" s="58"/>
      <c r="O1" s="58"/>
      <c r="P1" s="58"/>
      <c r="Q1" s="58"/>
      <c r="R1" s="58"/>
      <c r="S1" s="58"/>
      <c r="T1" s="58"/>
      <c r="U1" s="58"/>
      <c r="V1" s="58"/>
      <c r="W1" s="58"/>
      <c r="X1" s="58"/>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59"/>
      <c r="H3" s="59"/>
      <c r="I3" s="48"/>
      <c r="J3" s="48"/>
      <c r="K3" s="46"/>
      <c r="L3" s="46"/>
      <c r="M3" s="46"/>
      <c r="N3" s="46"/>
      <c r="O3" s="46"/>
      <c r="P3" s="46"/>
      <c r="Q3" s="46"/>
      <c r="R3" s="46"/>
      <c r="S3" s="46"/>
      <c r="T3" s="46"/>
      <c r="U3" s="46"/>
      <c r="V3" s="46"/>
      <c r="W3" s="47"/>
      <c r="X3" s="47"/>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c r="B2" s="34"/>
      <c r="D2" s="31">
        <f>MIN(Vertices[Degree])</f>
        <v>1</v>
      </c>
      <c r="E2" s="3">
        <f>COUNTIF(Vertices[Degree],"&gt;= "&amp;D2)-COUNTIF(Vertices[Degree],"&gt;="&amp;D3)</f>
        <v>1</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34"/>
      <c r="B3" s="34"/>
      <c r="D3" s="32">
        <f aca="true" t="shared" si="1" ref="D3:D26">D2+($D$57-$D$2)/BinDivisor</f>
        <v>1.0909090909090908</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v>
      </c>
      <c r="M3" s="40">
        <f>COUNTIF(Vertices[Closeness Centrality],"&gt;= "&amp;L3)-COUNTIF(Vertices[Closeness Centrality],"&gt;="&amp;L4)</f>
        <v>0</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c r="B4" s="34"/>
      <c r="D4" s="32">
        <f t="shared" si="1"/>
        <v>1.1818181818181817</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34"/>
      <c r="B5" s="34"/>
      <c r="D5" s="32">
        <f t="shared" si="1"/>
        <v>1.2727272727272725</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c r="B6" s="34"/>
      <c r="D6" s="32">
        <f t="shared" si="1"/>
        <v>1.3636363636363633</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c r="B7" s="34"/>
      <c r="D7" s="32">
        <f t="shared" si="1"/>
        <v>1.4545454545454541</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c r="B8" s="34"/>
      <c r="D8" s="32">
        <f t="shared" si="1"/>
        <v>1.545454545454545</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34"/>
      <c r="B9" s="34"/>
      <c r="D9" s="32">
        <f t="shared" si="1"/>
        <v>1.6363636363636358</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c r="B10" s="34"/>
      <c r="D10" s="32">
        <f t="shared" si="1"/>
        <v>1.7272727272727266</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34"/>
      <c r="B11" s="34"/>
      <c r="D11" s="32">
        <f t="shared" si="1"/>
        <v>1.8181818181818175</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c r="B12" s="34"/>
      <c r="D12" s="32">
        <f t="shared" si="1"/>
        <v>1.9090909090909083</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c r="B13" s="34"/>
      <c r="D13" s="32">
        <f t="shared" si="1"/>
        <v>1.9999999999999991</v>
      </c>
      <c r="E13" s="3">
        <f>COUNTIF(Vertices[Degree],"&gt;= "&amp;D13)-COUNTIF(Vertices[Degree],"&gt;="&amp;D14)</f>
        <v>1</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c r="B14" s="34"/>
      <c r="D14" s="32">
        <f t="shared" si="1"/>
        <v>2.09090909090909</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c r="B15" s="34"/>
      <c r="D15" s="32">
        <f t="shared" si="1"/>
        <v>2.1818181818181808</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c r="B16" s="34"/>
      <c r="D16" s="32">
        <f t="shared" si="1"/>
        <v>2.2727272727272716</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c r="B17" s="34"/>
      <c r="D17" s="32">
        <f t="shared" si="1"/>
        <v>2.3636363636363624</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c r="B18" s="34"/>
      <c r="D18" s="32">
        <f t="shared" si="1"/>
        <v>2.4545454545454533</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c r="B19" s="34"/>
      <c r="D19" s="32">
        <f t="shared" si="1"/>
        <v>2.545454545454544</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c r="B20" s="34"/>
      <c r="D20" s="32">
        <f t="shared" si="1"/>
        <v>2.636363636363635</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c r="B21" s="34"/>
      <c r="D21" s="32">
        <f t="shared" si="1"/>
        <v>2.7272727272727257</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c r="B22" s="34"/>
      <c r="D22" s="32">
        <f t="shared" si="1"/>
        <v>2.8181818181818166</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c r="B23" s="34"/>
      <c r="D23" s="32">
        <f t="shared" si="1"/>
        <v>2.9090909090909074</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c r="B24" s="34"/>
      <c r="D24" s="32">
        <f t="shared" si="1"/>
        <v>2.9999999999999982</v>
      </c>
      <c r="E24" s="3">
        <f>COUNTIF(Vertices[Degree],"&gt;= "&amp;D24)-COUNTIF(Vertices[Degree],"&gt;="&amp;D25)</f>
        <v>1</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c r="B25" s="34"/>
      <c r="D25" s="32">
        <f t="shared" si="1"/>
        <v>3.090909090909089</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c r="B26" s="34"/>
      <c r="D26" s="32">
        <f t="shared" si="1"/>
        <v>3.18181818181818</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63"/>
      <c r="B27" s="63"/>
      <c r="D27" s="32"/>
      <c r="E27" s="3">
        <f>COUNTIF(Vertices[Degree],"&gt;= "&amp;D27)-COUNTIF(Vertices[Degree],"&gt;="&amp;D28)</f>
        <v>-3</v>
      </c>
      <c r="F27" s="60"/>
      <c r="G27" s="61">
        <f>COUNTIF(Vertices[In-Degree],"&gt;= "&amp;F27)-COUNTIF(Vertices[In-Degree],"&gt;="&amp;F28)</f>
        <v>0</v>
      </c>
      <c r="H27" s="60"/>
      <c r="I27" s="61">
        <f>COUNTIF(Vertices[Out-Degree],"&gt;= "&amp;H27)-COUNTIF(Vertices[Out-Degree],"&gt;="&amp;H28)</f>
        <v>0</v>
      </c>
      <c r="J27" s="60"/>
      <c r="K27" s="61">
        <f>COUNTIF(Vertices[Betweenness Centrality],"&gt;= "&amp;J27)-COUNTIF(Vertices[Betweenness Centrality],"&gt;="&amp;J28)</f>
        <v>0</v>
      </c>
      <c r="L27" s="60"/>
      <c r="M27" s="61">
        <f>COUNTIF(Vertices[Closeness Centrality],"&gt;= "&amp;L27)-COUNTIF(Vertices[Closeness Centrality],"&gt;="&amp;L28)</f>
        <v>0</v>
      </c>
      <c r="N27" s="60"/>
      <c r="O27" s="61">
        <f>COUNTIF(Vertices[Eigenvector Centrality],"&gt;= "&amp;N27)-COUNTIF(Vertices[Eigenvector Centrality],"&gt;="&amp;N28)</f>
        <v>0</v>
      </c>
      <c r="P27" s="60"/>
      <c r="Q27" s="61">
        <f>COUNTIF(Vertices[Eigenvector Centrality],"&gt;= "&amp;P27)-COUNTIF(Vertices[Eigenvector Centrality],"&gt;="&amp;P28)</f>
        <v>0</v>
      </c>
      <c r="R27" s="60"/>
      <c r="S27" s="62">
        <f>COUNTIF(Vertices[Clustering Coefficient],"&gt;= "&amp;R27)-COUNTIF(Vertices[Clustering Coefficient],"&gt;="&amp;R28)</f>
        <v>0</v>
      </c>
      <c r="T27" s="60"/>
      <c r="U27" s="61">
        <f ca="1">COUNTIF(Vertices[Clustering Coefficient],"&gt;= "&amp;T27)-COUNTIF(Vertices[Clustering Coefficient],"&gt;="&amp;T28)</f>
        <v>0</v>
      </c>
    </row>
    <row r="28" spans="1:21" ht="15">
      <c r="A28" s="34"/>
      <c r="B28" s="34"/>
      <c r="D28" s="32">
        <f>D26+($D$57-$D$2)/BinDivisor</f>
        <v>3.2727272727272707</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0</v>
      </c>
      <c r="K28" s="40">
        <f>COUNTIF(Vertices[Betweenness Centrality],"&gt;= "&amp;J28)-COUNTIF(Vertices[Betweenness Centrality],"&gt;="&amp;J40)</f>
        <v>0</v>
      </c>
      <c r="L28" s="39">
        <f>L26+($L$57-$L$2)/BinDivisor</f>
        <v>0</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c r="B29" s="34"/>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1:21" ht="15">
      <c r="A30" s="34"/>
      <c r="B30" s="34"/>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1:21" ht="15">
      <c r="A31" s="34"/>
      <c r="B31" s="34"/>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1:21" ht="15">
      <c r="A32" s="34"/>
      <c r="B32" s="34"/>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1:21" ht="15">
      <c r="A33" s="63"/>
      <c r="B33" s="63"/>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1:21" ht="15">
      <c r="A34" s="34"/>
      <c r="B34" s="34"/>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1:21" ht="15">
      <c r="A35" s="34"/>
      <c r="B35" s="34"/>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1:21" ht="15">
      <c r="A36" s="34"/>
      <c r="B36" s="34"/>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1:21" ht="15">
      <c r="A37" s="63"/>
      <c r="B37" s="63"/>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1:21" ht="15">
      <c r="A38" s="63"/>
      <c r="B38" s="63"/>
      <c r="D38" s="32"/>
      <c r="E38" s="3">
        <f>COUNTIF(Vertices[Degree],"&gt;= "&amp;D38)-COUNTIF(Vertices[Degree],"&gt;="&amp;D40)</f>
        <v>-3</v>
      </c>
      <c r="F38" s="60"/>
      <c r="G38" s="61">
        <f>COUNTIF(Vertices[In-Degree],"&gt;= "&amp;F38)-COUNTIF(Vertices[In-Degree],"&gt;="&amp;F40)</f>
        <v>0</v>
      </c>
      <c r="H38" s="60"/>
      <c r="I38" s="61">
        <f>COUNTIF(Vertices[Out-Degree],"&gt;= "&amp;H38)-COUNTIF(Vertices[Out-Degree],"&gt;="&amp;H40)</f>
        <v>0</v>
      </c>
      <c r="J38" s="60"/>
      <c r="K38" s="61">
        <f>COUNTIF(Vertices[Betweenness Centrality],"&gt;= "&amp;J38)-COUNTIF(Vertices[Betweenness Centrality],"&gt;="&amp;J40)</f>
        <v>0</v>
      </c>
      <c r="L38" s="60"/>
      <c r="M38" s="61">
        <f>COUNTIF(Vertices[Closeness Centrality],"&gt;= "&amp;L38)-COUNTIF(Vertices[Closeness Centrality],"&gt;="&amp;L40)</f>
        <v>0</v>
      </c>
      <c r="N38" s="60"/>
      <c r="O38" s="61">
        <f>COUNTIF(Vertices[Eigenvector Centrality],"&gt;= "&amp;N38)-COUNTIF(Vertices[Eigenvector Centrality],"&gt;="&amp;N40)</f>
        <v>0</v>
      </c>
      <c r="P38" s="60"/>
      <c r="Q38" s="61">
        <f>COUNTIF(Vertices[Eigenvector Centrality],"&gt;= "&amp;P38)-COUNTIF(Vertices[Eigenvector Centrality],"&gt;="&amp;P40)</f>
        <v>0</v>
      </c>
      <c r="R38" s="60"/>
      <c r="S38" s="62">
        <f>COUNTIF(Vertices[Clustering Coefficient],"&gt;= "&amp;R38)-COUNTIF(Vertices[Clustering Coefficient],"&gt;="&amp;R40)</f>
        <v>0</v>
      </c>
      <c r="T38" s="60"/>
      <c r="U38" s="61">
        <f ca="1">COUNTIF(Vertices[Clustering Coefficient],"&gt;= "&amp;T38)-COUNTIF(Vertices[Clustering Coefficient],"&gt;="&amp;T40)</f>
        <v>0</v>
      </c>
    </row>
    <row r="39" spans="1:21" ht="15">
      <c r="A39" s="63"/>
      <c r="B39" s="63"/>
      <c r="D39" s="32"/>
      <c r="E39" s="3">
        <f>COUNTIF(Vertices[Degree],"&gt;= "&amp;D39)-COUNTIF(Vertices[Degree],"&gt;="&amp;D40)</f>
        <v>-3</v>
      </c>
      <c r="F39" s="60"/>
      <c r="G39" s="61">
        <f>COUNTIF(Vertices[In-Degree],"&gt;= "&amp;F39)-COUNTIF(Vertices[In-Degree],"&gt;="&amp;F40)</f>
        <v>0</v>
      </c>
      <c r="H39" s="60"/>
      <c r="I39" s="61">
        <f>COUNTIF(Vertices[Out-Degree],"&gt;= "&amp;H39)-COUNTIF(Vertices[Out-Degree],"&gt;="&amp;H40)</f>
        <v>0</v>
      </c>
      <c r="J39" s="60"/>
      <c r="K39" s="61">
        <f>COUNTIF(Vertices[Betweenness Centrality],"&gt;= "&amp;J39)-COUNTIF(Vertices[Betweenness Centrality],"&gt;="&amp;J40)</f>
        <v>0</v>
      </c>
      <c r="L39" s="60"/>
      <c r="M39" s="61">
        <f>COUNTIF(Vertices[Closeness Centrality],"&gt;= "&amp;L39)-COUNTIF(Vertices[Closeness Centrality],"&gt;="&amp;L40)</f>
        <v>0</v>
      </c>
      <c r="N39" s="60"/>
      <c r="O39" s="61">
        <f>COUNTIF(Vertices[Eigenvector Centrality],"&gt;= "&amp;N39)-COUNTIF(Vertices[Eigenvector Centrality],"&gt;="&amp;N40)</f>
        <v>0</v>
      </c>
      <c r="P39" s="60"/>
      <c r="Q39" s="61">
        <f>COUNTIF(Vertices[Eigenvector Centrality],"&gt;= "&amp;P39)-COUNTIF(Vertices[Eigenvector Centrality],"&gt;="&amp;P40)</f>
        <v>0</v>
      </c>
      <c r="R39" s="60"/>
      <c r="S39" s="62">
        <f>COUNTIF(Vertices[Clustering Coefficient],"&gt;= "&amp;R39)-COUNTIF(Vertices[Clustering Coefficient],"&gt;="&amp;R40)</f>
        <v>0</v>
      </c>
      <c r="T39" s="60"/>
      <c r="U39" s="61">
        <f ca="1">COUNTIF(Vertices[Clustering Coefficient],"&gt;= "&amp;T39)-COUNTIF(Vertices[Clustering Coefficient],"&gt;="&amp;T40)</f>
        <v>0</v>
      </c>
    </row>
    <row r="40" spans="4:21" ht="15">
      <c r="D40" s="32">
        <f>D28+($D$57-$D$2)/BinDivisor</f>
        <v>3.3636363636363615</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0</v>
      </c>
      <c r="K40" s="38">
        <f>COUNTIF(Vertices[Betweenness Centrality],"&gt;= "&amp;J40)-COUNTIF(Vertices[Betweenness Centrality],"&gt;="&amp;J41)</f>
        <v>0</v>
      </c>
      <c r="L40" s="37">
        <f>L28+($L$57-$L$2)/BinDivisor</f>
        <v>0</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3.4545454545454524</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v>
      </c>
      <c r="M41" s="40">
        <f>COUNTIF(Vertices[Closeness Centrality],"&gt;= "&amp;L41)-COUNTIF(Vertices[Closeness Centrality],"&gt;="&amp;L42)</f>
        <v>0</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3.545454545454543</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0</v>
      </c>
      <c r="K42" s="38">
        <f>COUNTIF(Vertices[Betweenness Centrality],"&gt;= "&amp;J42)-COUNTIF(Vertices[Betweenness Centrality],"&gt;="&amp;J43)</f>
        <v>0</v>
      </c>
      <c r="L42" s="37">
        <f t="shared" si="14"/>
        <v>0</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3.636363636363634</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0</v>
      </c>
      <c r="K43" s="40">
        <f>COUNTIF(Vertices[Betweenness Centrality],"&gt;= "&amp;J43)-COUNTIF(Vertices[Betweenness Centrality],"&gt;="&amp;J44)</f>
        <v>0</v>
      </c>
      <c r="L43" s="39">
        <f t="shared" si="14"/>
        <v>0</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3.727272727272725</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3.8181818181818157</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3.9090909090909065</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3.9999999999999973</v>
      </c>
      <c r="E47" s="3">
        <f>COUNTIF(Vertices[Degree],"&gt;= "&amp;D47)-COUNTIF(Vertices[Degree],"&gt;="&amp;D48)</f>
        <v>1</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4.090909090909088</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4.181818181818179</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0</v>
      </c>
      <c r="K49" s="40">
        <f>COUNTIF(Vertices[Betweenness Centrality],"&gt;= "&amp;J49)-COUNTIF(Vertices[Betweenness Centrality],"&gt;="&amp;J50)</f>
        <v>0</v>
      </c>
      <c r="L49" s="39">
        <f t="shared" si="14"/>
        <v>0</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4.27272727272727</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0</v>
      </c>
      <c r="K50" s="38">
        <f>COUNTIF(Vertices[Betweenness Centrality],"&gt;= "&amp;J50)-COUNTIF(Vertices[Betweenness Centrality],"&gt;="&amp;J51)</f>
        <v>0</v>
      </c>
      <c r="L50" s="37">
        <f t="shared" si="14"/>
        <v>0</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4.363636363636361</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0</v>
      </c>
      <c r="K51" s="40">
        <f>COUNTIF(Vertices[Betweenness Centrality],"&gt;= "&amp;J51)-COUNTIF(Vertices[Betweenness Centrality],"&gt;="&amp;J52)</f>
        <v>0</v>
      </c>
      <c r="L51" s="39">
        <f t="shared" si="14"/>
        <v>0</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4.4545454545454515</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0</v>
      </c>
      <c r="K52" s="38">
        <f>COUNTIF(Vertices[Betweenness Centrality],"&gt;= "&amp;J52)-COUNTIF(Vertices[Betweenness Centrality],"&gt;="&amp;J53)</f>
        <v>0</v>
      </c>
      <c r="L52" s="37">
        <f t="shared" si="14"/>
        <v>0</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4.545454545454542</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0</v>
      </c>
      <c r="K53" s="40">
        <f>COUNTIF(Vertices[Betweenness Centrality],"&gt;= "&amp;J53)-COUNTIF(Vertices[Betweenness Centrality],"&gt;="&amp;J54)</f>
        <v>0</v>
      </c>
      <c r="L53" s="39">
        <f t="shared" si="14"/>
        <v>0</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4.636363636363633</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0</v>
      </c>
      <c r="K54" s="38">
        <f>COUNTIF(Vertices[Betweenness Centrality],"&gt;= "&amp;J54)-COUNTIF(Vertices[Betweenness Centrality],"&gt;="&amp;J55)</f>
        <v>0</v>
      </c>
      <c r="L54" s="37">
        <f t="shared" si="14"/>
        <v>0</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f>IF(COUNT(Vertices[Degree])&gt;0,D2,NoMetricMessage)</f>
        <v>1</v>
      </c>
      <c r="D55" s="32">
        <f t="shared" si="10"/>
        <v>4.727272727272724</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0</v>
      </c>
      <c r="K55" s="40">
        <f>COUNTIF(Vertices[Betweenness Centrality],"&gt;= "&amp;J55)-COUNTIF(Vertices[Betweenness Centrality],"&gt;="&amp;J56)</f>
        <v>0</v>
      </c>
      <c r="L55" s="39">
        <f t="shared" si="14"/>
        <v>0</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f>IF(COUNT(Vertices[Degree])&gt;0,D57,NoMetricMessage)</f>
        <v>6</v>
      </c>
      <c r="D56" s="32">
        <f t="shared" si="10"/>
        <v>4.818181818181815</v>
      </c>
      <c r="E56" s="3">
        <f>COUNTIF(Vertices[Degree],"&gt;= "&amp;D56)-COUNTIF(Vertices[Degree],"&gt;="&amp;D57)</f>
        <v>1</v>
      </c>
      <c r="F56" s="37">
        <f t="shared" si="11"/>
        <v>0</v>
      </c>
      <c r="G56" s="38">
        <f>COUNTIF(Vertices[In-Degree],"&gt;= "&amp;F56)-COUNTIF(Vertices[In-Degree],"&gt;="&amp;F57)</f>
        <v>0</v>
      </c>
      <c r="H56" s="37">
        <f t="shared" si="12"/>
        <v>0</v>
      </c>
      <c r="I56" s="38">
        <f>COUNTIF(Vertices[Out-Degree],"&gt;= "&amp;H56)-COUNTIF(Vertices[Out-Degree],"&gt;="&amp;H57)</f>
        <v>0</v>
      </c>
      <c r="J56" s="37">
        <f t="shared" si="13"/>
        <v>0</v>
      </c>
      <c r="K56" s="38">
        <f>COUNTIF(Vertices[Betweenness Centrality],"&gt;= "&amp;J56)-COUNTIF(Vertices[Betweenness Centrality],"&gt;="&amp;J57)</f>
        <v>0</v>
      </c>
      <c r="L56" s="37">
        <f t="shared" si="14"/>
        <v>0</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f>_xlfn.IFERROR(AVERAGE(Vertices[Degree]),NoMetricMessage)</f>
        <v>3.5</v>
      </c>
      <c r="D57" s="32">
        <f>MAX(Vertices[Degree])</f>
        <v>6</v>
      </c>
      <c r="E57" s="3">
        <f>COUNTIF(Vertices[Degree],"&gt;= "&amp;D57)-COUNTIF(Vertices[Degree],"&gt;="&amp;D58)</f>
        <v>1</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0</v>
      </c>
      <c r="K57" s="42">
        <f>COUNTIF(Vertices[Betweenness Centrality],"&gt;= "&amp;J57)-COUNTIF(Vertices[Betweenness Centrality],"&gt;="&amp;J58)</f>
        <v>0</v>
      </c>
      <c r="L57" s="41">
        <f>MAX(Vertices[Closeness Centrality])</f>
        <v>0</v>
      </c>
      <c r="M57" s="42">
        <f>COUNTIF(Vertices[Closeness Centrality],"&gt;= "&amp;L57)-COUNTIF(Vertices[Closeness Centrality],"&gt;="&amp;L58)</f>
        <v>0</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f>_xlfn.IFERROR(MEDIAN(Vertices[Degree]),NoMetricMessage)</f>
        <v>3.5</v>
      </c>
    </row>
    <row r="69" spans="1:2" ht="15">
      <c r="A69" s="33" t="s">
        <v>88</v>
      </c>
      <c r="B69" s="46" t="str">
        <f>IF(COUNT(Vertices[In-Degree])&gt;0,F2,NoMetricMessage)</f>
        <v>Not Available</v>
      </c>
    </row>
    <row r="70" spans="1:2" ht="15">
      <c r="A70" s="33" t="s">
        <v>89</v>
      </c>
      <c r="B70" s="46" t="str">
        <f>IF(COUNT(Vertices[In-Degree])&gt;0,F57,NoMetricMessage)</f>
        <v>Not Available</v>
      </c>
    </row>
    <row r="71" spans="1:2" ht="15">
      <c r="A71" s="33" t="s">
        <v>90</v>
      </c>
      <c r="B71" s="47" t="str">
        <f>_xlfn.IFERROR(AVERAGE(Vertices[In-Degree]),NoMetricMessage)</f>
        <v>Not Available</v>
      </c>
    </row>
    <row r="72" spans="1:2" ht="15">
      <c r="A72" s="33" t="s">
        <v>91</v>
      </c>
      <c r="B72" s="47" t="str">
        <f>_xlfn.IFERROR(MEDIAN(Vertices[In-Degree]),NoMetricMessage)</f>
        <v>Not Available</v>
      </c>
    </row>
    <row r="83" spans="1:2" ht="15">
      <c r="A83" s="33" t="s">
        <v>94</v>
      </c>
      <c r="B83" s="46" t="str">
        <f>IF(COUNT(Vertices[Out-Degree])&gt;0,H2,NoMetricMessage)</f>
        <v>Not Available</v>
      </c>
    </row>
    <row r="84" spans="1:2" ht="15">
      <c r="A84" s="33" t="s">
        <v>95</v>
      </c>
      <c r="B84" s="46" t="str">
        <f>IF(COUNT(Vertices[Out-Degree])&gt;0,H57,NoMetricMessage)</f>
        <v>Not Available</v>
      </c>
    </row>
    <row r="85" spans="1:2" ht="15">
      <c r="A85" s="33" t="s">
        <v>96</v>
      </c>
      <c r="B85" s="47" t="str">
        <f>_xlfn.IFERROR(AVERAGE(Vertices[Out-Degree]),NoMetricMessage)</f>
        <v>Not Available</v>
      </c>
    </row>
    <row r="86" spans="1:2" ht="15">
      <c r="A86" s="33" t="s">
        <v>97</v>
      </c>
      <c r="B86" s="47" t="str">
        <f>_xlfn.IFERROR(MEDIAN(Vertices[Out-Degree]),NoMetricMessage)</f>
        <v>Not Available</v>
      </c>
    </row>
    <row r="97" spans="1:2" ht="15">
      <c r="A97" s="33" t="s">
        <v>100</v>
      </c>
      <c r="B97" s="47" t="str">
        <f>IF(COUNT(Vertices[Betweenness Centrality])&gt;0,J2,NoMetricMessage)</f>
        <v>Not Available</v>
      </c>
    </row>
    <row r="98" spans="1:2" ht="15">
      <c r="A98" s="33" t="s">
        <v>101</v>
      </c>
      <c r="B98" s="47" t="str">
        <f>IF(COUNT(Vertices[Betweenness Centrality])&gt;0,J57,NoMetricMessage)</f>
        <v>Not Available</v>
      </c>
    </row>
    <row r="99" spans="1:2" ht="15">
      <c r="A99" s="33" t="s">
        <v>102</v>
      </c>
      <c r="B99" s="47" t="str">
        <f>_xlfn.IFERROR(AVERAGE(Vertices[Betweenness Centrality]),NoMetricMessage)</f>
        <v>Not Available</v>
      </c>
    </row>
    <row r="100" spans="1:2" ht="15">
      <c r="A100" s="33" t="s">
        <v>103</v>
      </c>
      <c r="B100" s="47" t="str">
        <f>_xlfn.IFERROR(MEDIAN(Vertices[Betweenness Centrality]),NoMetricMessage)</f>
        <v>Not Available</v>
      </c>
    </row>
    <row r="111" spans="1:2" ht="15">
      <c r="A111" s="33" t="s">
        <v>106</v>
      </c>
      <c r="B111" s="47" t="str">
        <f>IF(COUNT(Vertices[Closeness Centrality])&gt;0,L2,NoMetricMessage)</f>
        <v>Not Available</v>
      </c>
    </row>
    <row r="112" spans="1:2" ht="15">
      <c r="A112" s="33" t="s">
        <v>107</v>
      </c>
      <c r="B112" s="47" t="str">
        <f>IF(COUNT(Vertices[Closeness Centrality])&gt;0,L57,NoMetricMessage)</f>
        <v>Not Available</v>
      </c>
    </row>
    <row r="113" spans="1:2" ht="15">
      <c r="A113" s="33" t="s">
        <v>108</v>
      </c>
      <c r="B113" s="47" t="str">
        <f>_xlfn.IFERROR(AVERAGE(Vertices[Closeness Centrality]),NoMetricMessage)</f>
        <v>Not Available</v>
      </c>
    </row>
    <row r="114" spans="1:2" ht="15">
      <c r="A114" s="33" t="s">
        <v>109</v>
      </c>
      <c r="B114" s="47" t="str">
        <f>_xlfn.IFERROR(MEDIAN(Vertices[Closeness Centrality]),NoMetricMessage)</f>
        <v>Not Available</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210</v>
      </c>
    </row>
    <row r="9" spans="1:11" ht="409.5">
      <c r="A9"/>
      <c r="B9">
        <v>3</v>
      </c>
      <c r="C9">
        <v>4</v>
      </c>
      <c r="D9" t="s">
        <v>62</v>
      </c>
      <c r="E9" t="s">
        <v>62</v>
      </c>
      <c r="H9" t="s">
        <v>74</v>
      </c>
      <c r="J9" t="s">
        <v>181</v>
      </c>
      <c r="K9" s="13" t="s">
        <v>193</v>
      </c>
    </row>
    <row r="10" spans="1:11" ht="409.5">
      <c r="A10"/>
      <c r="B10">
        <v>4</v>
      </c>
      <c r="D10" t="s">
        <v>63</v>
      </c>
      <c r="E10" t="s">
        <v>63</v>
      </c>
      <c r="H10" t="s">
        <v>75</v>
      </c>
      <c r="J10" t="s">
        <v>183</v>
      </c>
      <c r="K10" s="83" t="s">
        <v>194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2022-07-05T11:31:54Z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